
<file path=[Content_Types].xml><?xml version="1.0" encoding="utf-8"?>
<Types xmlns="http://schemas.openxmlformats.org/package/2006/content-types">
  <Default Extension="1" ContentType="image/jpeg"/>
  <Default Extension="data" ContentType="application/vnd.openxmlformats-officedocument.model+data"/>
  <Default Extension="gif" ContentType="image/gi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D:\yatheesh\yathi\excel project\Project_2\"/>
    </mc:Choice>
  </mc:AlternateContent>
  <xr:revisionPtr revIDLastSave="0" documentId="13_ncr:1_{EF0893ED-87A5-470A-8289-8F01DF53EF63}" xr6:coauthVersionLast="47" xr6:coauthVersionMax="47" xr10:uidLastSave="{00000000-0000-0000-0000-000000000000}"/>
  <bookViews>
    <workbookView xWindow="-108" yWindow="-108" windowWidth="23256" windowHeight="13176" activeTab="6" xr2:uid="{E0787253-6D12-45B1-BE73-F66116DEA6A3}"/>
  </bookViews>
  <sheets>
    <sheet name="Analysis" sheetId="1" r:id="rId1"/>
    <sheet name="Analysis 2" sheetId="4" r:id="rId2"/>
    <sheet name="Analysis 3" sheetId="5" r:id="rId3"/>
    <sheet name="Product Analysis" sheetId="13" r:id="rId4"/>
    <sheet name="Customer Analysis " sheetId="14" r:id="rId5"/>
    <sheet name="Time Analyis" sheetId="3" r:id="rId6"/>
    <sheet name="P&amp;c Analyis" sheetId="7" r:id="rId7"/>
  </sheets>
  <definedNames>
    <definedName name="Lookup_table" localSheetId="2">'Analysis 3'!$K$5:$Q$10</definedName>
    <definedName name="Lookup_table" localSheetId="4">'Customer Analysis '!#REF!</definedName>
    <definedName name="Lookup_table" localSheetId="3">'Product Analysis'!#REF!</definedName>
    <definedName name="Lookup_table">'Analysis 2'!$K$5:$Q$10</definedName>
    <definedName name="Slicer_Country">#N/A</definedName>
    <definedName name="Slicer_Month_Name">#N/A</definedName>
    <definedName name="Slicer_Year">#N/A</definedName>
  </definedNames>
  <calcPr calcId="191029"/>
  <pivotCaches>
    <pivotCache cacheId="4" r:id="rId8"/>
    <pivotCache cacheId="5" r:id="rId9"/>
    <pivotCache cacheId="6" r:id="rId10"/>
    <pivotCache cacheId="7" r:id="rId11"/>
    <pivotCache cacheId="8" r:id="rId12"/>
    <pivotCache cacheId="9" r:id="rId13"/>
    <pivotCache cacheId="10" r:id="rId14"/>
    <pivotCache cacheId="11" r:id="rId15"/>
    <pivotCache cacheId="12" r:id="rId16"/>
    <pivotCache cacheId="13" r:id="rId17"/>
    <pivotCache cacheId="14" r:id="rId18"/>
    <pivotCache cacheId="15" r:id="rId19"/>
    <pivotCache cacheId="16" r:id="rId20"/>
    <pivotCache cacheId="17" r:id="rId21"/>
    <pivotCache cacheId="18" r:id="rId22"/>
    <pivotCache cacheId="19" r:id="rId23"/>
    <pivotCache cacheId="20" r:id="rId24"/>
  </pivotCaches>
  <extLst>
    <ext xmlns:x14="http://schemas.microsoft.com/office/spreadsheetml/2009/9/main" uri="{876F7934-8845-4945-9796-88D515C7AA90}">
      <x14:pivotCaches>
        <pivotCache cacheId="21" r:id="rId25"/>
      </x14:pivotCaches>
    </ext>
    <ext xmlns:x14="http://schemas.microsoft.com/office/spreadsheetml/2009/9/main" uri="{BBE1A952-AA13-448e-AADC-164F8A28A991}">
      <x14:slicerCaches>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614adf30-06b0-48e8-bc42-cbdb51648372" name="FactInternetSales" connection="Query - FactInternetSales"/>
          <x15:modelTable id="DimSalesTerritory_0fbc733a-7e51-46e0-b4d9-87a3bdec4c68" name="DimSalesTerritory" connection="Query - DimSalesTerritory"/>
          <x15:modelTable id="DimProduct_5a01c1ad-f474-4960-bc02-243ade9f45a9" name="DimProduct" connection="Query - DimProduct"/>
          <x15:modelTable id="DimGeography_7ed2d98b-9c69-4f8a-b7d4-ae0e30a0318a" name="DimGeography" connection="Query - DimGeography"/>
          <x15:modelTable id="DimDate_a9dc2b5c-6b6e-42e7-b2db-c6895ae1b757" name="DimDate" connection="Query - DimDate"/>
          <x15:modelTable id="DimCustomer_07b5e2bc-f400-424b-bad7-c08f2bdbe72d" name="DimCustomer" connection="Query - DimCustomer"/>
          <x15:modelTable id="All Measure_275cab98-f93e-4c23-9b2b-e6ac76402577" name="All Measure" connection="Query - All Measure"/>
        </x15:modelTables>
        <x15:modelRelationships>
          <x15:modelRelationship fromTable="FactInternetSales" fromColumn="SalesTerritoryKey" toTable="DimSalesTerritory" toColumn="SalesTerritoryKey"/>
          <x15:modelRelationship fromTable="FactInternetSales" fromColumn="ProductKey" toTable="DimProduct" toColumn="ProductKey"/>
          <x15:modelRelationship fromTable="FactInternetSales" fromColumn="CustomerKey" toTable="DimCustomer" toColumn="CustomerKey"/>
          <x15:modelRelationship fromTable="FactInternetSales" fromColumn="OrderDate" toTable="DimDate" toColumn="Date"/>
          <x15:modelRelationship fromTable="DimCustomer" fromColumn="GeographyKey" toTable="DimGeography" toColumn="Geography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I20" i="14" l="1"/>
  <c r="AI19" i="14"/>
  <c r="AJ7" i="14" s="1" a="1"/>
  <c r="AJ7" i="14" s="1"/>
  <c r="AH6" i="14"/>
  <c r="AI6" i="14"/>
  <c r="AH7" i="14"/>
  <c r="AI7" i="14"/>
  <c r="AH8" i="14"/>
  <c r="AI8" i="14"/>
  <c r="AH9" i="14"/>
  <c r="AI9" i="14"/>
  <c r="AH10" i="14"/>
  <c r="AI10" i="14"/>
  <c r="AH11" i="14"/>
  <c r="AI11" i="14"/>
  <c r="AI5" i="14"/>
  <c r="AH5" i="14"/>
  <c r="AF17" i="14"/>
  <c r="AF18" i="14"/>
  <c r="AF19" i="14"/>
  <c r="AF20" i="14"/>
  <c r="AF21" i="14"/>
  <c r="AF22" i="14"/>
  <c r="AF16" i="14"/>
  <c r="X33" i="14"/>
  <c r="X16" i="14"/>
  <c r="Y16" i="14"/>
  <c r="X17" i="14"/>
  <c r="Y17" i="14"/>
  <c r="X18" i="14"/>
  <c r="Y18" i="14"/>
  <c r="X19" i="14"/>
  <c r="Y19" i="14"/>
  <c r="X20" i="14"/>
  <c r="Y20" i="14"/>
  <c r="X21" i="14"/>
  <c r="Y21" i="14"/>
  <c r="Y15" i="14"/>
  <c r="X15" i="14"/>
  <c r="T17" i="14"/>
  <c r="T16" i="14"/>
  <c r="T15" i="14"/>
  <c r="P29" i="14"/>
  <c r="O29" i="14"/>
  <c r="P28" i="14"/>
  <c r="P34" i="14" s="1"/>
  <c r="O28" i="14"/>
  <c r="P27" i="14"/>
  <c r="O27" i="14"/>
  <c r="T14" i="14"/>
  <c r="O11" i="14" a="1"/>
  <c r="O11" i="14" s="1"/>
  <c r="T13" i="14"/>
  <c r="H26" i="14"/>
  <c r="H25" i="14"/>
  <c r="H24" i="14"/>
  <c r="H23" i="14"/>
  <c r="I17" i="14"/>
  <c r="I11" i="14"/>
  <c r="J11" i="14" s="1"/>
  <c r="H11" i="14"/>
  <c r="I10" i="14"/>
  <c r="J10" i="14" s="1"/>
  <c r="H10" i="14"/>
  <c r="I9" i="14"/>
  <c r="J9" i="14" s="1"/>
  <c r="H9" i="14"/>
  <c r="I8" i="14"/>
  <c r="J8" i="14" s="1"/>
  <c r="H8" i="14"/>
  <c r="I7" i="14"/>
  <c r="J7" i="14" s="1"/>
  <c r="H7" i="14"/>
  <c r="I6" i="14"/>
  <c r="H6" i="14"/>
  <c r="AM22" i="13"/>
  <c r="AM20" i="13"/>
  <c r="AN13" i="13"/>
  <c r="AN14" i="13"/>
  <c r="AN15" i="13"/>
  <c r="AM14" i="13"/>
  <c r="AM15" i="13"/>
  <c r="AM13" i="13"/>
  <c r="AG6" i="13"/>
  <c r="AC19" i="13"/>
  <c r="AG8" i="13"/>
  <c r="AH8" i="13" s="1"/>
  <c r="AG9" i="13"/>
  <c r="AH9" i="13" s="1"/>
  <c r="AG10" i="13"/>
  <c r="AG11" i="13"/>
  <c r="AG12" i="13"/>
  <c r="AG13" i="13"/>
  <c r="AG14" i="13"/>
  <c r="AF8" i="13"/>
  <c r="AF9" i="13"/>
  <c r="AF10" i="13"/>
  <c r="AF11" i="13"/>
  <c r="AF12" i="13"/>
  <c r="AF13" i="13"/>
  <c r="AF14" i="13"/>
  <c r="AG7" i="13"/>
  <c r="AH7" i="13" s="1"/>
  <c r="AF7" i="13"/>
  <c r="AF6" i="13"/>
  <c r="V18" i="13"/>
  <c r="V17" i="13"/>
  <c r="V16" i="13"/>
  <c r="V10" i="13" a="1"/>
  <c r="V10" i="13" s="1"/>
  <c r="O13" i="13"/>
  <c r="P8" i="13"/>
  <c r="P7" i="13"/>
  <c r="L13" i="13"/>
  <c r="I14" i="13" a="1"/>
  <c r="I14" i="13" s="1"/>
  <c r="M8" i="13" s="1"/>
  <c r="H14" i="13" a="1"/>
  <c r="H14" i="13" s="1"/>
  <c r="I8" i="13"/>
  <c r="J8" i="13" s="1"/>
  <c r="I9" i="13"/>
  <c r="J9" i="13" s="1"/>
  <c r="I10" i="13"/>
  <c r="J10" i="13" s="1"/>
  <c r="I11" i="13"/>
  <c r="J11" i="13" s="1"/>
  <c r="H8" i="13"/>
  <c r="H9" i="13"/>
  <c r="H10" i="13"/>
  <c r="H11" i="13"/>
  <c r="I7" i="13"/>
  <c r="I6" i="13"/>
  <c r="H6" i="13"/>
  <c r="H7" i="13"/>
  <c r="H19" i="5"/>
  <c r="I19" i="5" s="1"/>
  <c r="U17" i="5"/>
  <c r="AM16" i="5"/>
  <c r="AL16" i="5"/>
  <c r="AM15" i="5"/>
  <c r="AL15" i="5"/>
  <c r="AM14" i="5"/>
  <c r="AL14" i="5"/>
  <c r="AM13" i="5"/>
  <c r="AL13" i="5"/>
  <c r="AC13" i="5"/>
  <c r="AB13" i="5"/>
  <c r="AM12" i="5"/>
  <c r="AL12" i="5"/>
  <c r="AC12" i="5"/>
  <c r="AB12" i="5"/>
  <c r="R12" i="5"/>
  <c r="Q12" i="5"/>
  <c r="AC11" i="5"/>
  <c r="AB11" i="5"/>
  <c r="R11" i="5"/>
  <c r="Q11" i="5"/>
  <c r="R10" i="5"/>
  <c r="Q10" i="5"/>
  <c r="AQ9" i="5"/>
  <c r="R9" i="5"/>
  <c r="Q9" i="5"/>
  <c r="I9" i="5"/>
  <c r="J9" i="5" s="1" a="1"/>
  <c r="J9" i="5" s="1"/>
  <c r="R8" i="5"/>
  <c r="Q8" i="5"/>
  <c r="I8" i="5"/>
  <c r="J8" i="5" s="1" a="1"/>
  <c r="J8" i="5" s="1"/>
  <c r="R7" i="5"/>
  <c r="Q7" i="5"/>
  <c r="I7" i="5"/>
  <c r="R6" i="5"/>
  <c r="Q6" i="5"/>
  <c r="M17" i="4"/>
  <c r="T33" i="4" s="1"/>
  <c r="U33" i="4" s="1"/>
  <c r="D17" i="4" a="1"/>
  <c r="D17" i="4" s="1"/>
  <c r="C17" i="4"/>
  <c r="D16" i="4" a="1"/>
  <c r="D16" i="4" s="1"/>
  <c r="C16" i="4"/>
  <c r="D15" i="4" a="1"/>
  <c r="D15" i="4" s="1"/>
  <c r="C15" i="4"/>
  <c r="D14" i="4" a="1"/>
  <c r="D14" i="4" s="1"/>
  <c r="C14" i="4"/>
  <c r="D13" i="4" a="1"/>
  <c r="D13" i="4" s="1"/>
  <c r="C13" i="4"/>
  <c r="AJ6" i="14" l="1" a="1"/>
  <c r="AJ6" i="14" s="1"/>
  <c r="AJ11" i="14" a="1"/>
  <c r="AJ11" i="14" s="1"/>
  <c r="AJ10" i="14" a="1"/>
  <c r="AJ10" i="14" s="1"/>
  <c r="AJ9" i="14" a="1"/>
  <c r="AJ9" i="14" s="1"/>
  <c r="AJ8" i="14" a="1"/>
  <c r="AJ8" i="14" s="1"/>
  <c r="P35" i="14"/>
  <c r="Z21" i="14"/>
  <c r="Z17" i="14"/>
  <c r="Z16" i="14"/>
  <c r="X26" i="14"/>
  <c r="Z26" i="14" s="1"/>
  <c r="X32" i="14" s="1"/>
  <c r="Z20" i="14"/>
  <c r="Z19" i="14"/>
  <c r="Z18" i="14"/>
  <c r="Y26" i="14"/>
  <c r="AP15" i="13"/>
  <c r="I16" i="14"/>
  <c r="J16" i="14" s="1"/>
  <c r="AP14" i="13"/>
  <c r="M7" i="13"/>
  <c r="O8" i="13" s="1"/>
  <c r="J7" i="13"/>
  <c r="AE12" i="5"/>
  <c r="V8" i="5"/>
  <c r="AN14" i="5"/>
  <c r="T43" i="4"/>
  <c r="U43" i="4" s="1"/>
  <c r="N44" i="4"/>
  <c r="O44" i="4" s="1"/>
  <c r="T23" i="4"/>
  <c r="U23" i="4" s="1"/>
  <c r="AN15" i="5"/>
  <c r="T34" i="4"/>
  <c r="U34" i="4" s="1"/>
  <c r="V34" i="4" s="1"/>
  <c r="N34" i="4"/>
  <c r="O34" i="4" s="1"/>
  <c r="N43" i="4"/>
  <c r="O43" i="4" s="1"/>
  <c r="T44" i="4"/>
  <c r="U44" i="4" s="1"/>
  <c r="AE13" i="5"/>
  <c r="N24" i="4"/>
  <c r="O24" i="4" s="1"/>
  <c r="N33" i="4"/>
  <c r="O33" i="4" s="1"/>
  <c r="V9" i="5"/>
  <c r="AN16" i="5"/>
  <c r="AN13" i="5"/>
  <c r="N23" i="4"/>
  <c r="O23" i="4" s="1"/>
  <c r="T24" i="4"/>
  <c r="U24" i="4" s="1"/>
  <c r="C35" i="4"/>
  <c r="E13" i="4"/>
  <c r="E16" i="4"/>
  <c r="F16" i="4" s="1"/>
  <c r="E14" i="4"/>
  <c r="F14" i="4" s="1"/>
  <c r="E17" i="4"/>
  <c r="F17" i="4" s="1"/>
  <c r="E15" i="4"/>
  <c r="F15" i="4" s="1"/>
  <c r="V7" i="5"/>
  <c r="H14" i="5"/>
  <c r="J7" i="5" a="1"/>
  <c r="J7" i="5" s="1"/>
  <c r="J17" i="14" l="1"/>
  <c r="O7" i="13"/>
  <c r="AB17" i="5"/>
  <c r="AB18" i="5" s="1"/>
  <c r="V24" i="4"/>
  <c r="P43" i="4"/>
  <c r="P34" i="4"/>
  <c r="P24" i="4"/>
  <c r="V43" i="4"/>
  <c r="P23" i="4"/>
  <c r="P33" i="4"/>
  <c r="V23" i="4"/>
  <c r="P44" i="4"/>
  <c r="V44" i="4"/>
  <c r="V33" i="4"/>
  <c r="V36" i="4" s="1"/>
  <c r="D29" i="4"/>
  <c r="D30" i="4" s="1"/>
  <c r="S11" i="5" a="1"/>
  <c r="S11" i="5" s="1"/>
  <c r="S8" i="5" a="1"/>
  <c r="S8" i="5" s="1"/>
  <c r="S12" i="5" a="1"/>
  <c r="S12" i="5" s="1"/>
  <c r="S9" i="5" a="1"/>
  <c r="S9" i="5" s="1"/>
  <c r="S10" i="5" a="1"/>
  <c r="S10" i="5" s="1"/>
  <c r="S7" i="5" a="1"/>
  <c r="S7" i="5" s="1"/>
  <c r="V26" i="4" l="1"/>
  <c r="P46" i="4"/>
  <c r="P36" i="4"/>
  <c r="P26" i="4"/>
  <c r="V46" i="4"/>
  <c r="Q17"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E044101-3BCA-483B-872D-BD817B4A0AE1}" name="Query - All Measure" description="Connection to the 'All Measure' query in the workbook." type="100" refreshedVersion="8" minRefreshableVersion="5">
    <extLst>
      <ext xmlns:x15="http://schemas.microsoft.com/office/spreadsheetml/2010/11/main" uri="{DE250136-89BD-433C-8126-D09CA5730AF9}">
        <x15:connection id="57adfe2d-e586-4271-a235-ea3a2d35ad47">
          <x15:oledbPr connection="Provider=Microsoft.Mashup.OleDb.1;Data Source=$Workbook$;Location=&quot;All Measure&quot;;Extended Properties=&quot;&quot;">
            <x15:dbTables>
              <x15:dbTable name="All Measure"/>
            </x15:dbTables>
          </x15:oledbPr>
        </x15:connection>
      </ext>
    </extLst>
  </connection>
  <connection id="2" xr16:uid="{B132356D-B7D5-493D-855D-DBEF5AB04719}" name="Query - DimCustomer" description="Connection to the 'DimCustomer' query in the workbook." type="100" refreshedVersion="8" minRefreshableVersion="5">
    <extLst>
      <ext xmlns:x15="http://schemas.microsoft.com/office/spreadsheetml/2010/11/main" uri="{DE250136-89BD-433C-8126-D09CA5730AF9}">
        <x15:connection id="51f574a8-24f0-43b8-a0a4-3f6f5deffe49"/>
      </ext>
    </extLst>
  </connection>
  <connection id="3" xr16:uid="{1C5F5333-1416-46E8-A73B-091DBCC9E837}" name="Query - DimDate" description="Connection to the 'DimDate' query in the workbook." type="100" refreshedVersion="8" minRefreshableVersion="5">
    <extLst>
      <ext xmlns:x15="http://schemas.microsoft.com/office/spreadsheetml/2010/11/main" uri="{DE250136-89BD-433C-8126-D09CA5730AF9}">
        <x15:connection id="47bd4f3c-0941-4a75-b9dc-09fb9a1fec1e">
          <x15:oledbPr connection="Provider=Microsoft.Mashup.OleDb.1;Data Source=$Workbook$;Location=DimDate;Extended Properties=&quot;&quot;">
            <x15:dbTables>
              <x15:dbTable name="DimDate"/>
            </x15:dbTables>
          </x15:oledbPr>
        </x15:connection>
      </ext>
    </extLst>
  </connection>
  <connection id="4" xr16:uid="{3D3737B1-7D54-4D19-8116-15341CAA2C73}" name="Query - DimGeography" description="Connection to the 'DimGeography' query in the workbook." type="100" refreshedVersion="8" minRefreshableVersion="5">
    <extLst>
      <ext xmlns:x15="http://schemas.microsoft.com/office/spreadsheetml/2010/11/main" uri="{DE250136-89BD-433C-8126-D09CA5730AF9}">
        <x15:connection id="6972b247-6e71-4fcd-85ac-14bf23c4f8af">
          <x15:oledbPr connection="Provider=Microsoft.Mashup.OleDb.1;Data Source=$Workbook$;Location=DimGeography;Extended Properties=&quot;&quot;">
            <x15:dbTables>
              <x15:dbTable name="DimGeography"/>
            </x15:dbTables>
          </x15:oledbPr>
        </x15:connection>
      </ext>
    </extLst>
  </connection>
  <connection id="5" xr16:uid="{1928D42B-F108-4A6B-8FAF-39C61E735A3F}" name="Query - DimProduct" description="Connection to the 'DimProduct' query in the workbook." type="100" refreshedVersion="8" minRefreshableVersion="5">
    <extLst>
      <ext xmlns:x15="http://schemas.microsoft.com/office/spreadsheetml/2010/11/main" uri="{DE250136-89BD-433C-8126-D09CA5730AF9}">
        <x15:connection id="ae1fd0e7-6e41-4fb6-ae99-7e2e8f9f8544">
          <x15:oledbPr connection="Provider=Microsoft.Mashup.OleDb.1;Data Source=$Workbook$;Location=DimProduct;Extended Properties=&quot;&quot;">
            <x15:dbTables>
              <x15:dbTable name="DimProduct"/>
            </x15:dbTables>
          </x15:oledbPr>
        </x15:connection>
      </ext>
    </extLst>
  </connection>
  <connection id="6" xr16:uid="{4ECA0B3E-25FA-46C0-8783-A6A5F2B95FBC}" name="Query - DimSalesTerritory" description="Connection to the 'DimSalesTerritory' query in the workbook." type="100" refreshedVersion="8" minRefreshableVersion="5">
    <extLst>
      <ext xmlns:x15="http://schemas.microsoft.com/office/spreadsheetml/2010/11/main" uri="{DE250136-89BD-433C-8126-D09CA5730AF9}">
        <x15:connection id="1cca86c0-0eb8-41ff-8e9e-fb16e695b349">
          <x15:oledbPr connection="Provider=Microsoft.Mashup.OleDb.1;Data Source=$Workbook$;Location=DimSalesTerritory;Extended Properties=&quot;&quot;">
            <x15:dbTables>
              <x15:dbTable name="DimSalesTerritory"/>
            </x15:dbTables>
          </x15:oledbPr>
        </x15:connection>
      </ext>
    </extLst>
  </connection>
  <connection id="7" xr16:uid="{8BFADB29-E98D-485F-B228-4FACD7FAC62E}" name="Query - FactInternetSales" description="Connection to the 'FactInternetSales' query in the workbook." type="100" refreshedVersion="8" minRefreshableVersion="5">
    <extLst>
      <ext xmlns:x15="http://schemas.microsoft.com/office/spreadsheetml/2010/11/main" uri="{DE250136-89BD-433C-8126-D09CA5730AF9}">
        <x15:connection id="5da7df0f-364d-4eec-9d9f-97aa12439075"/>
      </ext>
    </extLst>
  </connection>
  <connection id="8" xr16:uid="{CC745BD2-B5CD-44AE-ABA2-042DC88FC94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<sst xmlns="http://schemas.openxmlformats.org/spreadsheetml/2006/main" count="2727" uniqueCount="2653">
  <si>
    <t>Transaction</t>
  </si>
  <si>
    <t>All Products</t>
  </si>
  <si>
    <t>Sold Products</t>
  </si>
  <si>
    <t>Unsold Products</t>
  </si>
  <si>
    <t>Profit Margin</t>
  </si>
  <si>
    <t xml:space="preserve"> Total_COGS</t>
  </si>
  <si>
    <t xml:space="preserve"> Total_Revenue</t>
  </si>
  <si>
    <t xml:space="preserve"> Total_Profit</t>
  </si>
  <si>
    <t xml:space="preserve"> OrderQuantity</t>
  </si>
  <si>
    <t>For the Main   display  dashboard</t>
  </si>
  <si>
    <t>For  the bar chart</t>
  </si>
  <si>
    <t>Grand Total</t>
  </si>
  <si>
    <t>Year</t>
  </si>
  <si>
    <t>Option Button</t>
  </si>
  <si>
    <t>Above Average</t>
  </si>
  <si>
    <t>Total Above Average</t>
  </si>
  <si>
    <t>Total</t>
  </si>
  <si>
    <t>percentage</t>
  </si>
  <si>
    <t>To Calculate above average and its profit</t>
  </si>
  <si>
    <t>For the caption</t>
  </si>
  <si>
    <t xml:space="preserve"> Revenue</t>
  </si>
  <si>
    <t xml:space="preserve"> Profit</t>
  </si>
  <si>
    <t>Total_Profit</t>
  </si>
  <si>
    <t>To check the selected year</t>
  </si>
  <si>
    <t>Selected Year</t>
  </si>
  <si>
    <t>Prev Year</t>
  </si>
  <si>
    <t xml:space="preserve">Profit </t>
  </si>
  <si>
    <t>Percentage</t>
  </si>
  <si>
    <t xml:space="preserve">YoY Change </t>
  </si>
  <si>
    <t>To Check Previous Year &amp; Current Year Profit</t>
  </si>
  <si>
    <t>To Check Previous Year &amp; Current Year Revenue</t>
  </si>
  <si>
    <t xml:space="preserve">Revenue </t>
  </si>
  <si>
    <t>Total_Revenue</t>
  </si>
  <si>
    <t>Total_COGS</t>
  </si>
  <si>
    <t>COGS</t>
  </si>
  <si>
    <t>To Check Previous Year &amp; Current Year COGS</t>
  </si>
  <si>
    <t>To Check Previous Year &amp; Current Year QTY</t>
  </si>
  <si>
    <t>To Check Previous Year &amp; Current Year Transaction</t>
  </si>
  <si>
    <t>Transcation</t>
  </si>
  <si>
    <t>QTY</t>
  </si>
  <si>
    <t>Total_QTY</t>
  </si>
  <si>
    <t>To Check Previous Year &amp; Current Year Profit_Margin</t>
  </si>
  <si>
    <t>% Margin</t>
  </si>
  <si>
    <t>Apr</t>
  </si>
  <si>
    <t>Feb</t>
  </si>
  <si>
    <t>Jan</t>
  </si>
  <si>
    <t>Jul</t>
  </si>
  <si>
    <t>Jun</t>
  </si>
  <si>
    <t>Mar</t>
  </si>
  <si>
    <t>May</t>
  </si>
  <si>
    <t>Month_Name</t>
  </si>
  <si>
    <t>Top 3   Profit of  month</t>
  </si>
  <si>
    <t>Top 3  profit month %</t>
  </si>
  <si>
    <t>Caption</t>
  </si>
  <si>
    <t>Day_Name</t>
  </si>
  <si>
    <t>Fri</t>
  </si>
  <si>
    <t>Mon</t>
  </si>
  <si>
    <t>Sat</t>
  </si>
  <si>
    <t>Sun</t>
  </si>
  <si>
    <t>Thu</t>
  </si>
  <si>
    <t>Tue</t>
  </si>
  <si>
    <t>Wed</t>
  </si>
  <si>
    <t>Hightlight</t>
  </si>
  <si>
    <t>Hightligetd days</t>
  </si>
  <si>
    <t>Hightligted day %</t>
  </si>
  <si>
    <t>WeekTypes</t>
  </si>
  <si>
    <t>Weekday</t>
  </si>
  <si>
    <t>Weekend</t>
  </si>
  <si>
    <t>Week Type %</t>
  </si>
  <si>
    <t>Top</t>
  </si>
  <si>
    <t>Total Profit for Highlighted day</t>
  </si>
  <si>
    <t>Total profit of weektypes</t>
  </si>
  <si>
    <t>Quarter</t>
  </si>
  <si>
    <t>Qtr-1</t>
  </si>
  <si>
    <t>Qtr-2</t>
  </si>
  <si>
    <t>Qtr-3</t>
  </si>
  <si>
    <t>% of_total_ Profit</t>
  </si>
  <si>
    <t>To get the QTR</t>
  </si>
  <si>
    <t>All-Purpose Bike Stand</t>
  </si>
  <si>
    <t>AWC Logo Cap</t>
  </si>
  <si>
    <t>Bike Wash - Dissolver</t>
  </si>
  <si>
    <t>Classic Vest, L</t>
  </si>
  <si>
    <t>Classic Vest, M</t>
  </si>
  <si>
    <t>Classic Vest, S</t>
  </si>
  <si>
    <t>Fender Set - Mountain</t>
  </si>
  <si>
    <t>Half-Finger Gloves, L</t>
  </si>
  <si>
    <t>Half-Finger Gloves, M</t>
  </si>
  <si>
    <t>Half-Finger Gloves, S</t>
  </si>
  <si>
    <t>Hitch Rack - 4-Bike</t>
  </si>
  <si>
    <t>HL Mountain Tire</t>
  </si>
  <si>
    <t>HL Road Tire</t>
  </si>
  <si>
    <t>Hydration Pack - 70 oz.</t>
  </si>
  <si>
    <t>LL Mountain Tire</t>
  </si>
  <si>
    <t>LL Road Tire</t>
  </si>
  <si>
    <t>Long-Sleeve Logo Jersey, L</t>
  </si>
  <si>
    <t>Long-Sleeve Logo Jersey, M</t>
  </si>
  <si>
    <t>Long-Sleeve Logo Jersey, S</t>
  </si>
  <si>
    <t>Long-Sleeve Logo Jersey, XL</t>
  </si>
  <si>
    <t>ML Mountain Tire</t>
  </si>
  <si>
    <t>ML Road Tire</t>
  </si>
  <si>
    <t>Mountain Bottle Cage</t>
  </si>
  <si>
    <t>Mountain Tire Tube</t>
  </si>
  <si>
    <t>Mountain-200 Black, 38</t>
  </si>
  <si>
    <t>Mountain-200 Black, 42</t>
  </si>
  <si>
    <t>Mountain-200 Black, 46</t>
  </si>
  <si>
    <t>Mountain-200 Silver, 38</t>
  </si>
  <si>
    <t>Mountain-200 Silver, 42</t>
  </si>
  <si>
    <t>Mountain-200 Silver, 46</t>
  </si>
  <si>
    <t>Mountain-400-W Silver, 38</t>
  </si>
  <si>
    <t>Mountain-400-W Silver, 40</t>
  </si>
  <si>
    <t>Mountain-400-W Silver, 42</t>
  </si>
  <si>
    <t>Mountain-400-W Silver, 46</t>
  </si>
  <si>
    <t>Mountain-500 Black, 40</t>
  </si>
  <si>
    <t>Mountain-500 Black, 42</t>
  </si>
  <si>
    <t>Mountain-500 Black, 44</t>
  </si>
  <si>
    <t>Mountain-500 Black, 48</t>
  </si>
  <si>
    <t>Mountain-500 Black, 52</t>
  </si>
  <si>
    <t>Mountain-500 Silver, 40</t>
  </si>
  <si>
    <t>Mountain-500 Silver, 42</t>
  </si>
  <si>
    <t>Mountain-500 Silver, 44</t>
  </si>
  <si>
    <t>Mountain-500 Silver, 48</t>
  </si>
  <si>
    <t>Mountain-500 Silver, 52</t>
  </si>
  <si>
    <t>Patch Kit/8 Patches</t>
  </si>
  <si>
    <t>Racing Socks, L</t>
  </si>
  <si>
    <t>Racing Socks, M</t>
  </si>
  <si>
    <t>Road Bottle Cage</t>
  </si>
  <si>
    <t>Road Tire Tube</t>
  </si>
  <si>
    <t>Road-250 Black, 44</t>
  </si>
  <si>
    <t>Road-250 Black, 48</t>
  </si>
  <si>
    <t>Road-250 Black, 52</t>
  </si>
  <si>
    <t>Road-250 Black, 58</t>
  </si>
  <si>
    <t>Road-250 Red, 58</t>
  </si>
  <si>
    <t>Road-350-W Yellow, 40</t>
  </si>
  <si>
    <t>Road-350-W Yellow, 42</t>
  </si>
  <si>
    <t>Road-350-W Yellow, 44</t>
  </si>
  <si>
    <t>Road-350-W Yellow, 48</t>
  </si>
  <si>
    <t>Road-550-W Yellow, 38</t>
  </si>
  <si>
    <t>Road-550-W Yellow, 40</t>
  </si>
  <si>
    <t>Road-550-W Yellow, 42</t>
  </si>
  <si>
    <t>Road-550-W Yellow, 44</t>
  </si>
  <si>
    <t>Road-550-W Yellow, 48</t>
  </si>
  <si>
    <t>Road-750 Black, 44</t>
  </si>
  <si>
    <t>Road-750 Black, 48</t>
  </si>
  <si>
    <t>Road-750 Black, 52</t>
  </si>
  <si>
    <t>Road-750 Black, 58</t>
  </si>
  <si>
    <t>Short-Sleeve Classic Jersey, L</t>
  </si>
  <si>
    <t>Short-Sleeve Classic Jersey, M</t>
  </si>
  <si>
    <t>Short-Sleeve Classic Jersey, S</t>
  </si>
  <si>
    <t>Short-Sleeve Classic Jersey, XL</t>
  </si>
  <si>
    <t>Sport-100 Helmet, Black</t>
  </si>
  <si>
    <t>Sport-100 Helmet, Blue</t>
  </si>
  <si>
    <t>Sport-100 Helmet, Red</t>
  </si>
  <si>
    <t>Touring Tire</t>
  </si>
  <si>
    <t>Touring Tire Tube</t>
  </si>
  <si>
    <t>Touring-1000 Blue, 46</t>
  </si>
  <si>
    <t>Touring-1000 Blue, 50</t>
  </si>
  <si>
    <t>Touring-1000 Blue, 54</t>
  </si>
  <si>
    <t>Touring-1000 Blue, 60</t>
  </si>
  <si>
    <t>Touring-1000 Yellow, 46</t>
  </si>
  <si>
    <t>Touring-1000 Yellow, 50</t>
  </si>
  <si>
    <t>Touring-1000 Yellow, 54</t>
  </si>
  <si>
    <t>Touring-1000 Yellow, 60</t>
  </si>
  <si>
    <t>Touring-2000 Blue, 46</t>
  </si>
  <si>
    <t>Touring-2000 Blue, 50</t>
  </si>
  <si>
    <t>Touring-2000 Blue, 54</t>
  </si>
  <si>
    <t>Touring-2000 Blue, 60</t>
  </si>
  <si>
    <t>Touring-3000 Blue, 44</t>
  </si>
  <si>
    <t>Touring-3000 Blue, 50</t>
  </si>
  <si>
    <t>Touring-3000 Blue, 54</t>
  </si>
  <si>
    <t>Touring-3000 Blue, 58</t>
  </si>
  <si>
    <t>Touring-3000 Blue, 62</t>
  </si>
  <si>
    <t>Touring-3000 Yellow, 44</t>
  </si>
  <si>
    <t>Touring-3000 Yellow, 50</t>
  </si>
  <si>
    <t>Touring-3000 Yellow, 54</t>
  </si>
  <si>
    <t>Touring-3000 Yellow, 58</t>
  </si>
  <si>
    <t>Touring-3000 Yellow, 62</t>
  </si>
  <si>
    <t>Water Bottle - 30 oz.</t>
  </si>
  <si>
    <t>Women's Mountain Shorts, L</t>
  </si>
  <si>
    <t>Women's Mountain Shorts, M</t>
  </si>
  <si>
    <t>Women's Mountain Shorts, S</t>
  </si>
  <si>
    <t>Product_Name</t>
  </si>
  <si>
    <t>others</t>
  </si>
  <si>
    <t>Top_5</t>
  </si>
  <si>
    <t>Top-5</t>
  </si>
  <si>
    <t>Others</t>
  </si>
  <si>
    <t>Products</t>
  </si>
  <si>
    <t>Profit</t>
  </si>
  <si>
    <t>%</t>
  </si>
  <si>
    <t>Duplicate</t>
  </si>
  <si>
    <t>Top_5 Products and Others</t>
  </si>
  <si>
    <t>Products details</t>
  </si>
  <si>
    <t>Sum of Total_Profit</t>
  </si>
  <si>
    <t>Color</t>
  </si>
  <si>
    <t>Black</t>
  </si>
  <si>
    <t>Blue</t>
  </si>
  <si>
    <t>Multi</t>
  </si>
  <si>
    <t>Red</t>
  </si>
  <si>
    <t>Silver</t>
  </si>
  <si>
    <t>Unspecificed</t>
  </si>
  <si>
    <t>White</t>
  </si>
  <si>
    <t>Yellow</t>
  </si>
  <si>
    <t>Highlight</t>
  </si>
  <si>
    <t>Products By Color</t>
  </si>
  <si>
    <t>Chart data</t>
  </si>
  <si>
    <t>Price_Range</t>
  </si>
  <si>
    <t>Expensive</t>
  </si>
  <si>
    <t>Less_Expensive</t>
  </si>
  <si>
    <t>Max Value</t>
  </si>
  <si>
    <t>Circle Position</t>
  </si>
  <si>
    <t>Customize bubble chart</t>
  </si>
  <si>
    <t>Full_Name</t>
  </si>
  <si>
    <t>Abby  Patel</t>
  </si>
  <si>
    <t>Abby T Raman</t>
  </si>
  <si>
    <t>Abigail  Washington</t>
  </si>
  <si>
    <t>Abigail S Richardson</t>
  </si>
  <si>
    <t>Adam  Powell</t>
  </si>
  <si>
    <t>Adam  Ross</t>
  </si>
  <si>
    <t>Adam L Flores</t>
  </si>
  <si>
    <t>Adriana  Suri</t>
  </si>
  <si>
    <t>Adriana A Lopez</t>
  </si>
  <si>
    <t>Adriana M Sara</t>
  </si>
  <si>
    <t>Adrienne  Gomez</t>
  </si>
  <si>
    <t>Adrienne  Martin</t>
  </si>
  <si>
    <t>Adrienne L Alvarez</t>
  </si>
  <si>
    <t>Aidan  Foster</t>
  </si>
  <si>
    <t>Aimee  Chen</t>
  </si>
  <si>
    <t>Aimee  Guo</t>
  </si>
  <si>
    <t>Aimee  Li</t>
  </si>
  <si>
    <t>Aimee  Wu</t>
  </si>
  <si>
    <t>Aimee  Zhang</t>
  </si>
  <si>
    <t>Aimee H Zheng</t>
  </si>
  <si>
    <t>Alan  Lin</t>
  </si>
  <si>
    <t>Alan  Lu</t>
  </si>
  <si>
    <t>Alan  Shen</t>
  </si>
  <si>
    <t>Alan  Wang</t>
  </si>
  <si>
    <t>Alan  Zheng</t>
  </si>
  <si>
    <t>Alan  Zhou</t>
  </si>
  <si>
    <t>Alan  Zhu</t>
  </si>
  <si>
    <t>Alan A Huang</t>
  </si>
  <si>
    <t>Alan L Yang</t>
  </si>
  <si>
    <t>Albert L Navarro</t>
  </si>
  <si>
    <t>Albert R Alvarez</t>
  </si>
  <si>
    <t>Alberto C Jiménez</t>
  </si>
  <si>
    <t>Alberto D Hernandez</t>
  </si>
  <si>
    <t>Alberto G Suarez</t>
  </si>
  <si>
    <t>Alberto J Muñoz</t>
  </si>
  <si>
    <t>Alberto L Ruiz</t>
  </si>
  <si>
    <t>Alberto L Serrano</t>
  </si>
  <si>
    <t>Alberto P Gill</t>
  </si>
  <si>
    <t>Alberto R Blanco</t>
  </si>
  <si>
    <t>Alejandro  Beck</t>
  </si>
  <si>
    <t>Alejandro  Hu</t>
  </si>
  <si>
    <t>Alejandro  Huang</t>
  </si>
  <si>
    <t>Alejandro  Kumar</t>
  </si>
  <si>
    <t>Alejandro A Li</t>
  </si>
  <si>
    <t>Alejandro K Goel</t>
  </si>
  <si>
    <t>Alejandro M Yang</t>
  </si>
  <si>
    <t>Alejandro P Zhang</t>
  </si>
  <si>
    <t>Alejandro R Xu</t>
  </si>
  <si>
    <t>Alejandro W Liang</t>
  </si>
  <si>
    <t>Alex T Scott</t>
  </si>
  <si>
    <t>Alexa  Murphy</t>
  </si>
  <si>
    <t>Alexandra B Allen</t>
  </si>
  <si>
    <t>Alexandra C Flores</t>
  </si>
  <si>
    <t>Alexandra H Watson</t>
  </si>
  <si>
    <t>Alexia D Barnes</t>
  </si>
  <si>
    <t>Alexia M Henderson</t>
  </si>
  <si>
    <t>Alexis  Gonzales</t>
  </si>
  <si>
    <t>Alexis  Hayes</t>
  </si>
  <si>
    <t>Alexis D Williams</t>
  </si>
  <si>
    <t>Alexis L Russell</t>
  </si>
  <si>
    <t>Alfredo  Carlson</t>
  </si>
  <si>
    <t>Alfredo  Ramos</t>
  </si>
  <si>
    <t>Alfredo  Ruiz</t>
  </si>
  <si>
    <t>Alfredo  Serrano</t>
  </si>
  <si>
    <t>Alfredo  Torres</t>
  </si>
  <si>
    <t>Alfredo C Gomez</t>
  </si>
  <si>
    <t>Alfredo C Munoz</t>
  </si>
  <si>
    <t>Alfredo T Alonso</t>
  </si>
  <si>
    <t>Alfredo W Ortega</t>
  </si>
  <si>
    <t>Alicia  Lal</t>
  </si>
  <si>
    <t>Alicia  Xie</t>
  </si>
  <si>
    <t>Alicia  Xu</t>
  </si>
  <si>
    <t>Alicia  Yuan</t>
  </si>
  <si>
    <t>Alicia A Chapman</t>
  </si>
  <si>
    <t>Alicia L Beck</t>
  </si>
  <si>
    <t>Alicia W She</t>
  </si>
  <si>
    <t>Alisha  Chander</t>
  </si>
  <si>
    <t>Alisha  Holt</t>
  </si>
  <si>
    <t>Alisha  Wu</t>
  </si>
  <si>
    <t>Alisha  Xu</t>
  </si>
  <si>
    <t>Alisha  Zheng</t>
  </si>
  <si>
    <t>Alisha A Zeng</t>
  </si>
  <si>
    <t>Alisha C Lal</t>
  </si>
  <si>
    <t>Alisha E Beck</t>
  </si>
  <si>
    <t>Alisha J Chen</t>
  </si>
  <si>
    <t>Alisha J Shen</t>
  </si>
  <si>
    <t>Alisha M Zhao</t>
  </si>
  <si>
    <t>Alison  Jai</t>
  </si>
  <si>
    <t>Alison  Kumar</t>
  </si>
  <si>
    <t>Alison  Pal</t>
  </si>
  <si>
    <t>Alison  Xu</t>
  </si>
  <si>
    <t>Alison A Shen</t>
  </si>
  <si>
    <t>Alison J Anand</t>
  </si>
  <si>
    <t>Alison J Raje</t>
  </si>
  <si>
    <t>Allen  Smith</t>
  </si>
  <si>
    <t>Allen  Suri</t>
  </si>
  <si>
    <t>Allen B Perez</t>
  </si>
  <si>
    <t>Allen L Rodriguez</t>
  </si>
  <si>
    <t>Allison A Peterson</t>
  </si>
  <si>
    <t>Allison J Cooper</t>
  </si>
  <si>
    <t>Allison R Young</t>
  </si>
  <si>
    <t>Alvin  Li</t>
  </si>
  <si>
    <t>Alvin B Ye</t>
  </si>
  <si>
    <t>Alvin D Cai</t>
  </si>
  <si>
    <t>Alvin E She</t>
  </si>
  <si>
    <t>Alvin M Xie</t>
  </si>
  <si>
    <t>Alvin M Zeng</t>
  </si>
  <si>
    <t>Alyssa  Martin</t>
  </si>
  <si>
    <t>Alyssa M Alexander</t>
  </si>
  <si>
    <t>Alyssa M Ward</t>
  </si>
  <si>
    <t>Amanda  Coleman</t>
  </si>
  <si>
    <t>Amanda  Jenkins</t>
  </si>
  <si>
    <t>Amber  Adams</t>
  </si>
  <si>
    <t>Amy  Gao</t>
  </si>
  <si>
    <t>Amy  Hu</t>
  </si>
  <si>
    <t>Amy  Liang</t>
  </si>
  <si>
    <t>Amy  Ye</t>
  </si>
  <si>
    <t>Amy  Zeng</t>
  </si>
  <si>
    <t>Amy E Chow</t>
  </si>
  <si>
    <t>Andre  Sanchez</t>
  </si>
  <si>
    <t>Andre  Smith</t>
  </si>
  <si>
    <t>Andre H Garcia</t>
  </si>
  <si>
    <t>Andre L Chandra</t>
  </si>
  <si>
    <t>Andrea  Collins</t>
  </si>
  <si>
    <t>Andrés  Anand</t>
  </si>
  <si>
    <t>Andres C Sharma</t>
  </si>
  <si>
    <t>Andres E Chander</t>
  </si>
  <si>
    <t>Andres E Raji</t>
  </si>
  <si>
    <t>Andres L Lal</t>
  </si>
  <si>
    <t>Andy L Dominguez</t>
  </si>
  <si>
    <t>Angel  Evans</t>
  </si>
  <si>
    <t>Angel  Nelson</t>
  </si>
  <si>
    <t>Angel M Cox</t>
  </si>
  <si>
    <t>Angela  Jenkins</t>
  </si>
  <si>
    <t>Angela T Henderson</t>
  </si>
  <si>
    <t>Ann  Gonzalez</t>
  </si>
  <si>
    <t>Ann  Madan</t>
  </si>
  <si>
    <t>Ann  Martinez</t>
  </si>
  <si>
    <t>Ann  Patel</t>
  </si>
  <si>
    <t>Ann M Mehta</t>
  </si>
  <si>
    <t>Anna  Rogers</t>
  </si>
  <si>
    <t>Anna J Martinez</t>
  </si>
  <si>
    <t>Anna M Jenkins</t>
  </si>
  <si>
    <t>Anna R Williams</t>
  </si>
  <si>
    <t>Anne  Gill</t>
  </si>
  <si>
    <t>Anne  Gomez</t>
  </si>
  <si>
    <t>Anne  Gutierrez</t>
  </si>
  <si>
    <t>Anne  Ortega</t>
  </si>
  <si>
    <t>Anne  Vazquez</t>
  </si>
  <si>
    <t>Anthony T Walker</t>
  </si>
  <si>
    <t>Antonio D Flores</t>
  </si>
  <si>
    <t>Antonio G Patterson</t>
  </si>
  <si>
    <t>April  Beck</t>
  </si>
  <si>
    <t>April A Tang</t>
  </si>
  <si>
    <t>April C Goel</t>
  </si>
  <si>
    <t>April R Raje</t>
  </si>
  <si>
    <t>Arianna E Sanders</t>
  </si>
  <si>
    <t>Armando  Hernandez</t>
  </si>
  <si>
    <t>Armando M Alonso</t>
  </si>
  <si>
    <t>Armando S Gomez</t>
  </si>
  <si>
    <t>Arthur  Alvarez</t>
  </si>
  <si>
    <t>Arthur  Kapoor</t>
  </si>
  <si>
    <t>Arthur  Prasad</t>
  </si>
  <si>
    <t>Arthur  Raman</t>
  </si>
  <si>
    <t>Arthur  Rodriguez</t>
  </si>
  <si>
    <t>Arthur  Suri</t>
  </si>
  <si>
    <t>Arthur B Patel</t>
  </si>
  <si>
    <t>Arthur L Chandra</t>
  </si>
  <si>
    <t>Arthur L Martin</t>
  </si>
  <si>
    <t>Arturo  Andersen</t>
  </si>
  <si>
    <t>Arturo  Raji</t>
  </si>
  <si>
    <t>Arturo  Sharma</t>
  </si>
  <si>
    <t>Arturo  Xu</t>
  </si>
  <si>
    <t>Arturo A Deng</t>
  </si>
  <si>
    <t>Arturo C Raje</t>
  </si>
  <si>
    <t>Arturo C Zheng</t>
  </si>
  <si>
    <t>Ashlee  Luo</t>
  </si>
  <si>
    <t>Ashlee D Tang</t>
  </si>
  <si>
    <t>Ashlee E Raje</t>
  </si>
  <si>
    <t>Ashley  Russell</t>
  </si>
  <si>
    <t>Ashley E Taylor</t>
  </si>
  <si>
    <t>Audrey  Hernandez</t>
  </si>
  <si>
    <t>Audrey  Ramos</t>
  </si>
  <si>
    <t>Audrey  Serrano</t>
  </si>
  <si>
    <t>Audrey A Carlson</t>
  </si>
  <si>
    <t>Audrey V Munoz</t>
  </si>
  <si>
    <t>Austin F Walker</t>
  </si>
  <si>
    <t>Autumn  Wang</t>
  </si>
  <si>
    <t>Autumn A Guo</t>
  </si>
  <si>
    <t>Autumn I Chen</t>
  </si>
  <si>
    <t>Autumn L Zhou</t>
  </si>
  <si>
    <t>Bailey  Torres</t>
  </si>
  <si>
    <t>Barbara  Ashe</t>
  </si>
  <si>
    <t>Barbara  Beck</t>
  </si>
  <si>
    <t>Barbara  Deng</t>
  </si>
  <si>
    <t>Barbara  Goel</t>
  </si>
  <si>
    <t>Barbara  Huang</t>
  </si>
  <si>
    <t>Barbara  Li</t>
  </si>
  <si>
    <t>Barbara  Nara</t>
  </si>
  <si>
    <t>Barbara  Shen</t>
  </si>
  <si>
    <t>Barbara  Tang</t>
  </si>
  <si>
    <t>Barbara  Zeng</t>
  </si>
  <si>
    <t>Barbara  Zheng</t>
  </si>
  <si>
    <t>Barbara R. Schultz</t>
  </si>
  <si>
    <t>Barbara W Lal</t>
  </si>
  <si>
    <t>Barry  Sai</t>
  </si>
  <si>
    <t>Barry  Suri</t>
  </si>
  <si>
    <t>Barry A Kovár</t>
  </si>
  <si>
    <t>Barry R Lopez</t>
  </si>
  <si>
    <t>Barry R Sara</t>
  </si>
  <si>
    <t>Beth  Moreno</t>
  </si>
  <si>
    <t>Beth  Rubio</t>
  </si>
  <si>
    <t>Beth  Serrano</t>
  </si>
  <si>
    <t>Beth A Srini</t>
  </si>
  <si>
    <t>Beth H Jiménez</t>
  </si>
  <si>
    <t>Beth K Martin</t>
  </si>
  <si>
    <t>Beth L Hernandez</t>
  </si>
  <si>
    <t>Beth M Alvarez</t>
  </si>
  <si>
    <t>Bethany  Goel</t>
  </si>
  <si>
    <t>Bethany  Kumar</t>
  </si>
  <si>
    <t>Bethany  Luo</t>
  </si>
  <si>
    <t>Bethany  Nath</t>
  </si>
  <si>
    <t>Bethany G Yuan</t>
  </si>
  <si>
    <t>Bethany L Raheem</t>
  </si>
  <si>
    <t>Bethany L Shan</t>
  </si>
  <si>
    <t>Bianca  Chen</t>
  </si>
  <si>
    <t>Bianca  Ma</t>
  </si>
  <si>
    <t>Bianca  Zhao</t>
  </si>
  <si>
    <t>Bianca C Gao</t>
  </si>
  <si>
    <t>Bianca K Liu</t>
  </si>
  <si>
    <t>Billy  Blanco</t>
  </si>
  <si>
    <t>Billy C Carlson</t>
  </si>
  <si>
    <t>Billy M Alonso</t>
  </si>
  <si>
    <t>Billy M Suarez</t>
  </si>
  <si>
    <t>Birgit  Seidel</t>
  </si>
  <si>
    <t>Bobby  Rodriguez</t>
  </si>
  <si>
    <t>Bobby D Saunders</t>
  </si>
  <si>
    <t>Bonnie  Jai</t>
  </si>
  <si>
    <t>Bonnie  Raje</t>
  </si>
  <si>
    <t>Bonnie A Beck</t>
  </si>
  <si>
    <t>Bonnie L Chande</t>
  </si>
  <si>
    <t>Bonnie R Sharma</t>
  </si>
  <si>
    <t>Brad  Ashe</t>
  </si>
  <si>
    <t>Brad  Xu</t>
  </si>
  <si>
    <t>Brad C Jai</t>
  </si>
  <si>
    <t>Brad M Goel</t>
  </si>
  <si>
    <t>Bradley  Anand</t>
  </si>
  <si>
    <t>Bradley  Carson</t>
  </si>
  <si>
    <t>Bradley  Goel</t>
  </si>
  <si>
    <t>Bradley  Lal</t>
  </si>
  <si>
    <t>Bradley  Rai</t>
  </si>
  <si>
    <t>Bradley  Yuan</t>
  </si>
  <si>
    <t>Bradley E Raji</t>
  </si>
  <si>
    <t>Bradley L She</t>
  </si>
  <si>
    <t>Bradley M Pal</t>
  </si>
  <si>
    <t>Brandi  Alonso</t>
  </si>
  <si>
    <t>Brandi  Jiménez</t>
  </si>
  <si>
    <t>Brandi  Suarez</t>
  </si>
  <si>
    <t>Brandi C Hernandez</t>
  </si>
  <si>
    <t>Brandi L Blanco</t>
  </si>
  <si>
    <t>Brandi M Gomez</t>
  </si>
  <si>
    <t>Brandy  Garcia</t>
  </si>
  <si>
    <t>Brandy  Saunders</t>
  </si>
  <si>
    <t>Brandy A Madan</t>
  </si>
  <si>
    <t>Brandy B Fernandez</t>
  </si>
  <si>
    <t>Brandy P Prasad</t>
  </si>
  <si>
    <t>Brandy S Lopez</t>
  </si>
  <si>
    <t>Brenda  Arun</t>
  </si>
  <si>
    <t>Brenda  Gonzalez</t>
  </si>
  <si>
    <t>Brenda  Madan</t>
  </si>
  <si>
    <t>Brenda  Perez</t>
  </si>
  <si>
    <t>Brenda J Stone</t>
  </si>
  <si>
    <t>Brenda L Fernandez</t>
  </si>
  <si>
    <t>Brendan  Andersen</t>
  </si>
  <si>
    <t>Brendan  Goldstein</t>
  </si>
  <si>
    <t>Brendan  Jai</t>
  </si>
  <si>
    <t>Brendan  Raji</t>
  </si>
  <si>
    <t>Brendan  Xie</t>
  </si>
  <si>
    <t>Brendan A Rai</t>
  </si>
  <si>
    <t>Brendan L Shen</t>
  </si>
  <si>
    <t>Brent  Ma</t>
  </si>
  <si>
    <t>Brent  McDonald</t>
  </si>
  <si>
    <t>Brent  Ye</t>
  </si>
  <si>
    <t>Brent  Zhou</t>
  </si>
  <si>
    <t>Brent J Guo</t>
  </si>
  <si>
    <t>Brent R He</t>
  </si>
  <si>
    <t>Brett  Rodriguez</t>
  </si>
  <si>
    <t>Brett  Van</t>
  </si>
  <si>
    <t>Brett A Prasad</t>
  </si>
  <si>
    <t>Brett L Kapoor</t>
  </si>
  <si>
    <t>Brett L Raman</t>
  </si>
  <si>
    <t>Briana  Carlson</t>
  </si>
  <si>
    <t>Briana  Diaz</t>
  </si>
  <si>
    <t>Briana  Munoz</t>
  </si>
  <si>
    <t>Briana A Suarez</t>
  </si>
  <si>
    <t>Briana J Ramos</t>
  </si>
  <si>
    <t>Briana L Martin</t>
  </si>
  <si>
    <t>Briana L Ortega</t>
  </si>
  <si>
    <t>Briana T Jiménez</t>
  </si>
  <si>
    <t>Brianna  Flores</t>
  </si>
  <si>
    <t>Brianna J Johnson</t>
  </si>
  <si>
    <t>Brianna K Griffin</t>
  </si>
  <si>
    <t>Bridget  Goel</t>
  </si>
  <si>
    <t>Bridget  Kumar</t>
  </si>
  <si>
    <t>Bridget  Shan</t>
  </si>
  <si>
    <t>Bridget  Shen</t>
  </si>
  <si>
    <t>Bridget  Tang</t>
  </si>
  <si>
    <t>Britta  Simon</t>
  </si>
  <si>
    <t>Brittney  Ma</t>
  </si>
  <si>
    <t>Brittney  Sun</t>
  </si>
  <si>
    <t>Brittney K Zeng</t>
  </si>
  <si>
    <t>Brittney M Liu</t>
  </si>
  <si>
    <t>Brittney M She</t>
  </si>
  <si>
    <t>Brittney R Liang</t>
  </si>
  <si>
    <t>Brooke  James</t>
  </si>
  <si>
    <t>Brooke  Ward</t>
  </si>
  <si>
    <t>Brooke P Gray</t>
  </si>
  <si>
    <t>Bruce  Hernandez</t>
  </si>
  <si>
    <t>Bruce  Sai</t>
  </si>
  <si>
    <t>Bruce C Blanco</t>
  </si>
  <si>
    <t>Bruce D Martinez</t>
  </si>
  <si>
    <t>Bruce D Navarro</t>
  </si>
  <si>
    <t>Bruce F Moreno</t>
  </si>
  <si>
    <t>Bruce G Madan</t>
  </si>
  <si>
    <t>Bruce L Jiménez</t>
  </si>
  <si>
    <t>Bryant  Rana</t>
  </si>
  <si>
    <t>Bryant C Sanchez</t>
  </si>
  <si>
    <t>Bryant L Patel</t>
  </si>
  <si>
    <t>Bryant L Perez</t>
  </si>
  <si>
    <t>Byron  Carlson</t>
  </si>
  <si>
    <t>Byron  Jiménez</t>
  </si>
  <si>
    <t>Byron  Navarro</t>
  </si>
  <si>
    <t>Byron  Ramos</t>
  </si>
  <si>
    <t>Byron  Vazquez</t>
  </si>
  <si>
    <t>Calvin  Andersen</t>
  </si>
  <si>
    <t>Calvin  Rai</t>
  </si>
  <si>
    <t>Calvin  Yuan</t>
  </si>
  <si>
    <t>Calvin E Xu</t>
  </si>
  <si>
    <t>Calvin J Nara</t>
  </si>
  <si>
    <t>Calvin S Jai</t>
  </si>
  <si>
    <t>Calvin W Shen</t>
  </si>
  <si>
    <t>Cameron M Thompson</t>
  </si>
  <si>
    <t>Candace  Kapoor</t>
  </si>
  <si>
    <t>Candace  Srini</t>
  </si>
  <si>
    <t>Candace  Subram</t>
  </si>
  <si>
    <t>Candace J Arun</t>
  </si>
  <si>
    <t>Candace L Sanchez</t>
  </si>
  <si>
    <t>Candace M Raman</t>
  </si>
  <si>
    <t>Candice  Cai</t>
  </si>
  <si>
    <t>Candice I Lu</t>
  </si>
  <si>
    <t>Candice J Zimmerman</t>
  </si>
  <si>
    <t>Candice M Gao</t>
  </si>
  <si>
    <t>Candice S Zhu</t>
  </si>
  <si>
    <t>Cara  Hu</t>
  </si>
  <si>
    <t>Cara  Li</t>
  </si>
  <si>
    <t>Cara  Zeng</t>
  </si>
  <si>
    <t>Cara  Zhang</t>
  </si>
  <si>
    <t>Cara B Gao</t>
  </si>
  <si>
    <t>Cara L Zheng</t>
  </si>
  <si>
    <t>Cara R Guo</t>
  </si>
  <si>
    <t>Carl  Chander</t>
  </si>
  <si>
    <t>Carl  Jai</t>
  </si>
  <si>
    <t>Carl P Yuan</t>
  </si>
  <si>
    <t>Carl S Goel</t>
  </si>
  <si>
    <t>Carla  Arthur</t>
  </si>
  <si>
    <t>Carla  Sanchez</t>
  </si>
  <si>
    <t>Carla A Sullivan</t>
  </si>
  <si>
    <t>Carla D Madan</t>
  </si>
  <si>
    <t>Carla J Gonzalez</t>
  </si>
  <si>
    <t>Carla V Rodriguez</t>
  </si>
  <si>
    <t>Carlos  Edwards</t>
  </si>
  <si>
    <t>Carlos  Morgan</t>
  </si>
  <si>
    <t>Carlos J Evans</t>
  </si>
  <si>
    <t>Carlos M. Short</t>
  </si>
  <si>
    <t>Carly  Anand</t>
  </si>
  <si>
    <t>Carly  Jai</t>
  </si>
  <si>
    <t>Carly C Goel</t>
  </si>
  <si>
    <t>Carly J Nath</t>
  </si>
  <si>
    <t>Carly J Raje</t>
  </si>
  <si>
    <t>Carmen C Perez</t>
  </si>
  <si>
    <t>Carmen E Suri</t>
  </si>
  <si>
    <t>Carmen R Chandra</t>
  </si>
  <si>
    <t>Carmen S Lopez</t>
  </si>
  <si>
    <t>Carmen W Sara</t>
  </si>
  <si>
    <t>Carolyn  Ramos</t>
  </si>
  <si>
    <t>Carolyn  Torres</t>
  </si>
  <si>
    <t>Carolyn M Ruiz</t>
  </si>
  <si>
    <t>Carrie  Gomez</t>
  </si>
  <si>
    <t>Carrie C Gutierrez</t>
  </si>
  <si>
    <t>Carrie R Munoz</t>
  </si>
  <si>
    <t>Casey  Chande</t>
  </si>
  <si>
    <t>Casey  Suarez</t>
  </si>
  <si>
    <t>Casey  Xie</t>
  </si>
  <si>
    <t>Casey A Raje</t>
  </si>
  <si>
    <t>Casey C Deng</t>
  </si>
  <si>
    <t>Casey E Alonso</t>
  </si>
  <si>
    <t>Casey J Xu</t>
  </si>
  <si>
    <t>Casey S Vazquez</t>
  </si>
  <si>
    <t>Casey W Munoz</t>
  </si>
  <si>
    <t>Cassandra  Mehta</t>
  </si>
  <si>
    <t>Cassandra  Raman</t>
  </si>
  <si>
    <t>Cassandra B Suri</t>
  </si>
  <si>
    <t>Cassandra M Subram</t>
  </si>
  <si>
    <t>Cassidy  Henderson</t>
  </si>
  <si>
    <t>Cassie J Yuan</t>
  </si>
  <si>
    <t>Cassie M Anand</t>
  </si>
  <si>
    <t>Cassie M Chander</t>
  </si>
  <si>
    <t>Cassie S Sutton</t>
  </si>
  <si>
    <t>Catherine K Cox</t>
  </si>
  <si>
    <t>Cedric  Liu</t>
  </si>
  <si>
    <t>Cedric  Xu</t>
  </si>
  <si>
    <t>Cedric  Yang</t>
  </si>
  <si>
    <t>Cedric A Sharma</t>
  </si>
  <si>
    <t>Cedric B Kumar</t>
  </si>
  <si>
    <t>Cedric M Nara</t>
  </si>
  <si>
    <t>Cedric R Guo</t>
  </si>
  <si>
    <t>Cedric R She</t>
  </si>
  <si>
    <t>Cedric W Ma</t>
  </si>
  <si>
    <t>Cesar  Lopez</t>
  </si>
  <si>
    <t>César C Raman</t>
  </si>
  <si>
    <t>Cesar J Kapoor</t>
  </si>
  <si>
    <t>Cesar J Mehta</t>
  </si>
  <si>
    <t>Cesar L Perez</t>
  </si>
  <si>
    <t>Cesar R Chandra</t>
  </si>
  <si>
    <t>Chad  Anand</t>
  </si>
  <si>
    <t>Chad  Goel</t>
  </si>
  <si>
    <t>Chad A Raje</t>
  </si>
  <si>
    <t>Chad A Xie</t>
  </si>
  <si>
    <t>Chad C Yuan</t>
  </si>
  <si>
    <t>Charles E Sanders</t>
  </si>
  <si>
    <t>Charles M Murphy</t>
  </si>
  <si>
    <t>Chelsea  Lopez</t>
  </si>
  <si>
    <t>Cheryl  Navarro</t>
  </si>
  <si>
    <t>Cheryl C Munoz</t>
  </si>
  <si>
    <t>Cheryl G Sanz</t>
  </si>
  <si>
    <t>Cheryl O Gutierrez</t>
  </si>
  <si>
    <t>Chloe L Johnson</t>
  </si>
  <si>
    <t>Christian  Sharma</t>
  </si>
  <si>
    <t>Christian L Smith</t>
  </si>
  <si>
    <t>Christine  She</t>
  </si>
  <si>
    <t>Christine  Yuan</t>
  </si>
  <si>
    <t>Christine A Goel</t>
  </si>
  <si>
    <t>Christine D Stone</t>
  </si>
  <si>
    <t>Christine J Luo</t>
  </si>
  <si>
    <t>Christy  Ma</t>
  </si>
  <si>
    <t>Christy  Rai</t>
  </si>
  <si>
    <t>Christy  Raje</t>
  </si>
  <si>
    <t>Christy  Raji</t>
  </si>
  <si>
    <t>Christy  Sun</t>
  </si>
  <si>
    <t>Christy  Ye</t>
  </si>
  <si>
    <t>Christy D Gao</t>
  </si>
  <si>
    <t>Christy D Wu</t>
  </si>
  <si>
    <t>Christy I Liang</t>
  </si>
  <si>
    <t>Christy M Chow</t>
  </si>
  <si>
    <t>Christy R Tang</t>
  </si>
  <si>
    <t>Cindy  Raman</t>
  </si>
  <si>
    <t>Cindy A Mehta</t>
  </si>
  <si>
    <t>Cindy G Ramos</t>
  </si>
  <si>
    <t>Clarence  Xu</t>
  </si>
  <si>
    <t>Clarence A Zhu</t>
  </si>
  <si>
    <t>Clarence D Rai</t>
  </si>
  <si>
    <t>Clarence E Chander</t>
  </si>
  <si>
    <t>Clarence L Wu</t>
  </si>
  <si>
    <t>Clarence M Zhang</t>
  </si>
  <si>
    <t>Clarence R Chen</t>
  </si>
  <si>
    <t>Claudia  Zhang</t>
  </si>
  <si>
    <t>Claudia A Lin</t>
  </si>
  <si>
    <t>Clayton  Chavez</t>
  </si>
  <si>
    <t>Clayton  Jai</t>
  </si>
  <si>
    <t>Clayton  Nara</t>
  </si>
  <si>
    <t>Clayton  Pal</t>
  </si>
  <si>
    <t>Clayton A Chen</t>
  </si>
  <si>
    <t>Clayton K Rai</t>
  </si>
  <si>
    <t>Clayton M Lin</t>
  </si>
  <si>
    <t>Clayton W Xu</t>
  </si>
  <si>
    <t>Clifford  Gonzalez</t>
  </si>
  <si>
    <t>Clifford  Martinez</t>
  </si>
  <si>
    <t>Clifford  Prasad</t>
  </si>
  <si>
    <t>Clifford  Sai</t>
  </si>
  <si>
    <t>Clifford C Chapman</t>
  </si>
  <si>
    <t>Clifford E Lopez</t>
  </si>
  <si>
    <t>Clifford M Sara</t>
  </si>
  <si>
    <t>Clinton  Hernandez</t>
  </si>
  <si>
    <t>Clinton E Carlson</t>
  </si>
  <si>
    <t>Clinton F Romero</t>
  </si>
  <si>
    <t>Cody A Cooper</t>
  </si>
  <si>
    <t>Cole E Ramirez</t>
  </si>
  <si>
    <t>Colin  Kumar</t>
  </si>
  <si>
    <t>Colin  Ma</t>
  </si>
  <si>
    <t>Colin  Shan</t>
  </si>
  <si>
    <t>Colin  Tang</t>
  </si>
  <si>
    <t>Colin  Yuan</t>
  </si>
  <si>
    <t>Colin  Zhu</t>
  </si>
  <si>
    <t>Colin B Deng</t>
  </si>
  <si>
    <t>Colin B He</t>
  </si>
  <si>
    <t>Colin C Xu</t>
  </si>
  <si>
    <t>Colin D Zhao</t>
  </si>
  <si>
    <t>Colin J Yang</t>
  </si>
  <si>
    <t>Colin K Stone</t>
  </si>
  <si>
    <t>Colin M Lal</t>
  </si>
  <si>
    <t>Colleen  Rai</t>
  </si>
  <si>
    <t>Colleen  Raji</t>
  </si>
  <si>
    <t>Colleen  Xu</t>
  </si>
  <si>
    <t>Colleen  Zheng</t>
  </si>
  <si>
    <t>Colleen  Zhou</t>
  </si>
  <si>
    <t>Colleen  Zhu</t>
  </si>
  <si>
    <t>Colleen C West</t>
  </si>
  <si>
    <t>Colleen D Shan</t>
  </si>
  <si>
    <t>Colleen E Luo</t>
  </si>
  <si>
    <t>Colleen S Deng</t>
  </si>
  <si>
    <t>Connor  Flores</t>
  </si>
  <si>
    <t>Connor  Yang</t>
  </si>
  <si>
    <t>Corey  Raji</t>
  </si>
  <si>
    <t>Corey H Lal</t>
  </si>
  <si>
    <t>Corey J Xie</t>
  </si>
  <si>
    <t>Corey M Sharma</t>
  </si>
  <si>
    <t>Corey R Chavez</t>
  </si>
  <si>
    <t>Corey T She</t>
  </si>
  <si>
    <t>Cory  Madan</t>
  </si>
  <si>
    <t>Cory  Prasad</t>
  </si>
  <si>
    <t>Cory  Weber</t>
  </si>
  <si>
    <t>Cory A Martinez</t>
  </si>
  <si>
    <t>Cory B Subram</t>
  </si>
  <si>
    <t>Cory E Malhotra</t>
  </si>
  <si>
    <t>Craig  Ramos</t>
  </si>
  <si>
    <t>Craig V Munoz</t>
  </si>
  <si>
    <t>Cristina  Xu</t>
  </si>
  <si>
    <t>Cristina D Tang</t>
  </si>
  <si>
    <t>Cristina J Sharma</t>
  </si>
  <si>
    <t>Cristina M Lal</t>
  </si>
  <si>
    <t>Cristina N Kumar</t>
  </si>
  <si>
    <t>Cristina S Raje</t>
  </si>
  <si>
    <t>Crystal  Zhao</t>
  </si>
  <si>
    <t>Crystal A Lu</t>
  </si>
  <si>
    <t>Crystal A Yang</t>
  </si>
  <si>
    <t>Crystal C Wang</t>
  </si>
  <si>
    <t>Crystal E Xu</t>
  </si>
  <si>
    <t>Crystal L Huang</t>
  </si>
  <si>
    <t>Crystal L Li</t>
  </si>
  <si>
    <t>Crystal M Chen</t>
  </si>
  <si>
    <t>Curtis  Cai</t>
  </si>
  <si>
    <t>Curtis  Ma</t>
  </si>
  <si>
    <t>Curtis  Yang</t>
  </si>
  <si>
    <t>Curtis A Wang</t>
  </si>
  <si>
    <t>Curtis D Gao</t>
  </si>
  <si>
    <t>Curtis S Zheng</t>
  </si>
  <si>
    <t>Cynthia  Chandra</t>
  </si>
  <si>
    <t>Cynthia  Gonzalez</t>
  </si>
  <si>
    <t>Cynthia  Kapoor</t>
  </si>
  <si>
    <t>Cynthia  Malhotra</t>
  </si>
  <si>
    <t>Cynthia  Weber</t>
  </si>
  <si>
    <t>Cynthia E Rodriguez</t>
  </si>
  <si>
    <t>Cynthia M Patel</t>
  </si>
  <si>
    <t>Cynthia S Sanchez</t>
  </si>
  <si>
    <t>Daisy  Jiménez</t>
  </si>
  <si>
    <t>Daisy  Navarro</t>
  </si>
  <si>
    <t>Daisy A Rubio</t>
  </si>
  <si>
    <t>Daisy L Vazquez</t>
  </si>
  <si>
    <t>Dale  Pal</t>
  </si>
  <si>
    <t>Dale  Raji</t>
  </si>
  <si>
    <t>Dale B Nath</t>
  </si>
  <si>
    <t>Dale K Chande</t>
  </si>
  <si>
    <t>Dale L Nara</t>
  </si>
  <si>
    <t>Dalton D Miller</t>
  </si>
  <si>
    <t>Damien K Raji</t>
  </si>
  <si>
    <t>Damien M Shan</t>
  </si>
  <si>
    <t>Damien M Ye</t>
  </si>
  <si>
    <t>Damien M Zhu</t>
  </si>
  <si>
    <t>Dana  Gutierrez</t>
  </si>
  <si>
    <t>Dana C Diaz</t>
  </si>
  <si>
    <t>Dana D Moreno</t>
  </si>
  <si>
    <t>Dana D Ramos</t>
  </si>
  <si>
    <t>Dana J Navarro</t>
  </si>
  <si>
    <t>Daniel  Johnson</t>
  </si>
  <si>
    <t>Danny  Ruiz</t>
  </si>
  <si>
    <t>Danny  Serrano</t>
  </si>
  <si>
    <t>Danny  Travers</t>
  </si>
  <si>
    <t>Danny C Diaz</t>
  </si>
  <si>
    <t>Danny J Vazquez</t>
  </si>
  <si>
    <t>Danny M Moreno</t>
  </si>
  <si>
    <t>Danny M Schmidt</t>
  </si>
  <si>
    <t>Danny V Gomez</t>
  </si>
  <si>
    <t>Darrell  Lal</t>
  </si>
  <si>
    <t>Darrell  Raje</t>
  </si>
  <si>
    <t>Darrell  Yuan</t>
  </si>
  <si>
    <t>Darrell J Luo</t>
  </si>
  <si>
    <t>Darrell J Shan</t>
  </si>
  <si>
    <t>Darren  Alonso</t>
  </si>
  <si>
    <t>Darren  Garcia</t>
  </si>
  <si>
    <t>Darren  Lopez</t>
  </si>
  <si>
    <t>Darren  Munoz</t>
  </si>
  <si>
    <t>Darren  Prasad</t>
  </si>
  <si>
    <t>Darren A Gutierrez</t>
  </si>
  <si>
    <t>Darren L Malhotra</t>
  </si>
  <si>
    <t>Darren M Dominguez</t>
  </si>
  <si>
    <t>Darren M Rana</t>
  </si>
  <si>
    <t>Darren P Srini</t>
  </si>
  <si>
    <t>Darryl  Lu</t>
  </si>
  <si>
    <t>Darryl J Lin</t>
  </si>
  <si>
    <t>Darryl K Yang</t>
  </si>
  <si>
    <t>Darryl R Ma</t>
  </si>
  <si>
    <t>David  Alexander</t>
  </si>
  <si>
    <t>David A Li</t>
  </si>
  <si>
    <t>David J Lee</t>
  </si>
  <si>
    <t>Dawn  Goel</t>
  </si>
  <si>
    <t>Dawn  He</t>
  </si>
  <si>
    <t>Dawn  Zhu</t>
  </si>
  <si>
    <t>Dawn A Ma</t>
  </si>
  <si>
    <t>Dawn A Zhang</t>
  </si>
  <si>
    <t>Dawn B Li</t>
  </si>
  <si>
    <t>Dawn C Liu</t>
  </si>
  <si>
    <t>Dawn D Zeng</t>
  </si>
  <si>
    <t>Dawn E Huang</t>
  </si>
  <si>
    <t>Dawn F Zheng</t>
  </si>
  <si>
    <t>Dawn L Nath</t>
  </si>
  <si>
    <t>Dawn M Nara</t>
  </si>
  <si>
    <t>Dawn N Lin</t>
  </si>
  <si>
    <t>Dawn R Tang</t>
  </si>
  <si>
    <t>Deanna  Ashe</t>
  </si>
  <si>
    <t>Deanna  Martin</t>
  </si>
  <si>
    <t>Deanna  Moreno</t>
  </si>
  <si>
    <t>Deanna  Srini</t>
  </si>
  <si>
    <t>Deanna H Raman</t>
  </si>
  <si>
    <t>Deanna H Schmidt</t>
  </si>
  <si>
    <t>Deanna S Gonzalez</t>
  </si>
  <si>
    <t>Deanna T Rubio</t>
  </si>
  <si>
    <t>Deanna W Serrano</t>
  </si>
  <si>
    <t>Deb  Price</t>
  </si>
  <si>
    <t>Deborah  Andersen</t>
  </si>
  <si>
    <t>Deborah  Deng</t>
  </si>
  <si>
    <t>Deborah  Shan</t>
  </si>
  <si>
    <t>Deborah  Tang</t>
  </si>
  <si>
    <t>Deborah T Lal</t>
  </si>
  <si>
    <t>Denise  Arun</t>
  </si>
  <si>
    <t>Denise  Mehta</t>
  </si>
  <si>
    <t>Denise  Prasad</t>
  </si>
  <si>
    <t>Denise  Stone</t>
  </si>
  <si>
    <t>Denise L Vance</t>
  </si>
  <si>
    <t>Denise R Madan</t>
  </si>
  <si>
    <t>Dennis  Liang</t>
  </si>
  <si>
    <t>Dennis  Lin</t>
  </si>
  <si>
    <t>Dennis  Xu</t>
  </si>
  <si>
    <t>Dennis E Zheng</t>
  </si>
  <si>
    <t>Dennis J He</t>
  </si>
  <si>
    <t>Dennis J Hu</t>
  </si>
  <si>
    <t>Dennis K Sun</t>
  </si>
  <si>
    <t>Dennis M Ye</t>
  </si>
  <si>
    <t>Dennis S Zeng</t>
  </si>
  <si>
    <t>Derek  Beck</t>
  </si>
  <si>
    <t>Derek  Pal</t>
  </si>
  <si>
    <t>Derek  Raje</t>
  </si>
  <si>
    <t>Derek  She</t>
  </si>
  <si>
    <t>Derek  Xie</t>
  </si>
  <si>
    <t>Derek E Jai</t>
  </si>
  <si>
    <t>Derek L Yuan</t>
  </si>
  <si>
    <t>Derek M Kumar</t>
  </si>
  <si>
    <t>Derrick R Diaz</t>
  </si>
  <si>
    <t>Desiree  Alvarez</t>
  </si>
  <si>
    <t>Desiree D Rubio</t>
  </si>
  <si>
    <t>Desirée E Moreno</t>
  </si>
  <si>
    <t>Desiree J Romero</t>
  </si>
  <si>
    <t>Destiny  Jones</t>
  </si>
  <si>
    <t>Destiny  Lee</t>
  </si>
  <si>
    <t>Destiny C Bailey</t>
  </si>
  <si>
    <t>Destiny W Watson</t>
  </si>
  <si>
    <t>Devin  Adams</t>
  </si>
  <si>
    <t>Devin  Campbell</t>
  </si>
  <si>
    <t>Devin J Green</t>
  </si>
  <si>
    <t>Devin J Moore</t>
  </si>
  <si>
    <t>Devin L Taylor</t>
  </si>
  <si>
    <t>Devon  Jai</t>
  </si>
  <si>
    <t>Devon C Nara</t>
  </si>
  <si>
    <t>Devon D Luo</t>
  </si>
  <si>
    <t>Devon D Raji</t>
  </si>
  <si>
    <t>Devon J Kennedy</t>
  </si>
  <si>
    <t>Devon L Lal</t>
  </si>
  <si>
    <t>Diana  Alvarez</t>
  </si>
  <si>
    <t>Diana  Gill</t>
  </si>
  <si>
    <t>Diana F Hernandez</t>
  </si>
  <si>
    <t>Diana J Moreno</t>
  </si>
  <si>
    <t>Diana L Alonso</t>
  </si>
  <si>
    <t>Diane  Gill</t>
  </si>
  <si>
    <t>Diane  Martin</t>
  </si>
  <si>
    <t>Diane A Bradley</t>
  </si>
  <si>
    <t>Diane D Vazquez</t>
  </si>
  <si>
    <t>Diane F Romero</t>
  </si>
  <si>
    <t>Diane L Ramos</t>
  </si>
  <si>
    <t>Diane M Alonso</t>
  </si>
  <si>
    <t>Diane M Sanz</t>
  </si>
  <si>
    <t>Diane M Torres</t>
  </si>
  <si>
    <t>Dominic B Lopez</t>
  </si>
  <si>
    <t>Dominic D Prasad</t>
  </si>
  <si>
    <t>Dominic J Kapoor</t>
  </si>
  <si>
    <t>Dominic M Sullivan</t>
  </si>
  <si>
    <t>Dominique  Perez</t>
  </si>
  <si>
    <t>Dominique D Raman</t>
  </si>
  <si>
    <t>Dominique J Gonzalez</t>
  </si>
  <si>
    <t>Don  Guo</t>
  </si>
  <si>
    <t>Donald  Gonzalez</t>
  </si>
  <si>
    <t>Donald A Lopez</t>
  </si>
  <si>
    <t>Donald L Rodriguez</t>
  </si>
  <si>
    <t>Donald M Sara</t>
  </si>
  <si>
    <t>Donna  Lal</t>
  </si>
  <si>
    <t>Donna  Sharma</t>
  </si>
  <si>
    <t>Donna A Raje</t>
  </si>
  <si>
    <t>Donna J Beck</t>
  </si>
  <si>
    <t>Dorothy B. Robinson</t>
  </si>
  <si>
    <t>Douglas  Patel</t>
  </si>
  <si>
    <t>Douglas L Malhotra</t>
  </si>
  <si>
    <t>Douglas M Srini</t>
  </si>
  <si>
    <t>Drew  Goel</t>
  </si>
  <si>
    <t>Drew  Pal</t>
  </si>
  <si>
    <t>Drew  Shan</t>
  </si>
  <si>
    <t>Drew M Jai</t>
  </si>
  <si>
    <t>Drew W Tang</t>
  </si>
  <si>
    <t>Dustin  Chander</t>
  </si>
  <si>
    <t>Dustin  Goldstein</t>
  </si>
  <si>
    <t>Dustin  Luo</t>
  </si>
  <si>
    <t>Dustin  Pal</t>
  </si>
  <si>
    <t>Dustin  Shen</t>
  </si>
  <si>
    <t>Dustin  Xie</t>
  </si>
  <si>
    <t>Dustin A Lal</t>
  </si>
  <si>
    <t>Dustin M Nara</t>
  </si>
  <si>
    <t>Dwayne  Serrano</t>
  </si>
  <si>
    <t>Dwayne A Gill</t>
  </si>
  <si>
    <t>Dwayne R Torres</t>
  </si>
  <si>
    <t>Dylan E Rodriguez</t>
  </si>
  <si>
    <t>Ebony  Carlson</t>
  </si>
  <si>
    <t>Ebony  Gonzalez</t>
  </si>
  <si>
    <t>Ebony  Madan</t>
  </si>
  <si>
    <t>Ebony  Munoz</t>
  </si>
  <si>
    <t>Ebony  Prasad</t>
  </si>
  <si>
    <t>Ebony  Rodriguez</t>
  </si>
  <si>
    <t>Ebony A Romero</t>
  </si>
  <si>
    <t>Ebony E Ashe</t>
  </si>
  <si>
    <t>Ebony F Martin</t>
  </si>
  <si>
    <t>Ebony J Mehta</t>
  </si>
  <si>
    <t>Ebony R Dominguez</t>
  </si>
  <si>
    <t>Eddie  Carlson</t>
  </si>
  <si>
    <t>Eddie  Ortega</t>
  </si>
  <si>
    <t>Eddie A Sanz</t>
  </si>
  <si>
    <t>Eddie C Navarro</t>
  </si>
  <si>
    <t>Eddie J Gill</t>
  </si>
  <si>
    <t>Eddie L Torres</t>
  </si>
  <si>
    <t>Eddie T Ramos</t>
  </si>
  <si>
    <t>Eddie T Vazquez</t>
  </si>
  <si>
    <t>Edgar  Mehta</t>
  </si>
  <si>
    <t>Edgar A Gonzalez</t>
  </si>
  <si>
    <t>Edgar B Martinez</t>
  </si>
  <si>
    <t>Eduardo  Morris</t>
  </si>
  <si>
    <t>Eduardo C Jackson</t>
  </si>
  <si>
    <t>Edward  Hayes</t>
  </si>
  <si>
    <t>Edward  Miller</t>
  </si>
  <si>
    <t>Edward L Wilson</t>
  </si>
  <si>
    <t>Edwin  Bhat</t>
  </si>
  <si>
    <t>Edwin  Gao</t>
  </si>
  <si>
    <t>Edwin  Hu</t>
  </si>
  <si>
    <t>Edwin  Tang</t>
  </si>
  <si>
    <t>Edwin  Ye</t>
  </si>
  <si>
    <t>Edwin  Zhang</t>
  </si>
  <si>
    <t>Edwin  Zhu</t>
  </si>
  <si>
    <t>Edwin F Wu</t>
  </si>
  <si>
    <t>Edwin J Ferrier</t>
  </si>
  <si>
    <t>Edwin J Xu</t>
  </si>
  <si>
    <t>Edwin J Zheng</t>
  </si>
  <si>
    <t>Edwin K Sharma</t>
  </si>
  <si>
    <t>Edwin O Sun</t>
  </si>
  <si>
    <t>Edwin R Nara</t>
  </si>
  <si>
    <t>Elijah D Butler</t>
  </si>
  <si>
    <t>Elijah L Shan</t>
  </si>
  <si>
    <t>Elizabeth  Alexander</t>
  </si>
  <si>
    <t>Elizabeth K Powell</t>
  </si>
  <si>
    <t>Emily  Jones</t>
  </si>
  <si>
    <t>Emily L Long</t>
  </si>
  <si>
    <t>Emma  Bradley</t>
  </si>
  <si>
    <t>Emma A Kelly</t>
  </si>
  <si>
    <t>Emma L Diaz</t>
  </si>
  <si>
    <t>Emma M Johnson</t>
  </si>
  <si>
    <t>Emmanuel  Fernandez</t>
  </si>
  <si>
    <t>Emmanuel  Malhotra</t>
  </si>
  <si>
    <t>Emmanuel V Martinez</t>
  </si>
  <si>
    <t>Eric C Gonzalez</t>
  </si>
  <si>
    <t>Erica  Zeng</t>
  </si>
  <si>
    <t>Erica  Zhu</t>
  </si>
  <si>
    <t>Erica E Ye</t>
  </si>
  <si>
    <t>Erica P Sun</t>
  </si>
  <si>
    <t>Erick  Suri</t>
  </si>
  <si>
    <t>Erick E Mehta</t>
  </si>
  <si>
    <t>Erik C Hernandez</t>
  </si>
  <si>
    <t>Erik E Navarro</t>
  </si>
  <si>
    <t>Erik J Blanco</t>
  </si>
  <si>
    <t>Erik M Alvarez</t>
  </si>
  <si>
    <t>Erika  Suarez</t>
  </si>
  <si>
    <t>Erika A Gill</t>
  </si>
  <si>
    <t>Erika L Blanco</t>
  </si>
  <si>
    <t>Ernest  Guo</t>
  </si>
  <si>
    <t>Ernest L Wu</t>
  </si>
  <si>
    <t>Ernest M Zeng</t>
  </si>
  <si>
    <t>Ethan  Jai</t>
  </si>
  <si>
    <t>Ethan  Jones</t>
  </si>
  <si>
    <t>Ethan C Martinez</t>
  </si>
  <si>
    <t>Ethan M Martin</t>
  </si>
  <si>
    <t>Eugene  Gao</t>
  </si>
  <si>
    <t>Eugene  Liang</t>
  </si>
  <si>
    <t>Eugene A Ma</t>
  </si>
  <si>
    <t>Eugene L He</t>
  </si>
  <si>
    <t>Eugene L Huang</t>
  </si>
  <si>
    <t>Evan  King</t>
  </si>
  <si>
    <t>Evan L Edwards</t>
  </si>
  <si>
    <t>Evan V James</t>
  </si>
  <si>
    <t>Evelyn  Perez</t>
  </si>
  <si>
    <t>Evelyn  Rodriguez</t>
  </si>
  <si>
    <t>Evelyn  Sai</t>
  </si>
  <si>
    <t>Evelyn D Madan</t>
  </si>
  <si>
    <t>Evelyn D Rana</t>
  </si>
  <si>
    <t>Evelyn S Subram</t>
  </si>
  <si>
    <t>Faith  Cook</t>
  </si>
  <si>
    <t>Faith F Barnes</t>
  </si>
  <si>
    <t>Felicia A Moreno</t>
  </si>
  <si>
    <t>Felicia D Munoz</t>
  </si>
  <si>
    <t>Felicia J Diaz</t>
  </si>
  <si>
    <t>Felicia J Ortega</t>
  </si>
  <si>
    <t>Fernando  Green</t>
  </si>
  <si>
    <t>Fernando  Martinez</t>
  </si>
  <si>
    <t>Fernando  Thompson</t>
  </si>
  <si>
    <t>Fernando G Nelson</t>
  </si>
  <si>
    <t>Fernando K Wood</t>
  </si>
  <si>
    <t>Fernando M Bryant</t>
  </si>
  <si>
    <t>Francis  Alvarez</t>
  </si>
  <si>
    <t>Francis  Gutierrez</t>
  </si>
  <si>
    <t>Francis  Ramos</t>
  </si>
  <si>
    <t>Francis  Romero</t>
  </si>
  <si>
    <t>Francis  Sanz</t>
  </si>
  <si>
    <t>Francis D Ruiz</t>
  </si>
  <si>
    <t>Francis E Vazquez</t>
  </si>
  <si>
    <t>Francisco  Prasad</t>
  </si>
  <si>
    <t>Francisco A Subram</t>
  </si>
  <si>
    <t>Francisco S Madan</t>
  </si>
  <si>
    <t>Francisco W Sai</t>
  </si>
  <si>
    <t>Frank  Carlson</t>
  </si>
  <si>
    <t>Frank F Diaz</t>
  </si>
  <si>
    <t>Frank G Hernandez</t>
  </si>
  <si>
    <t>Frank M Romero</t>
  </si>
  <si>
    <t>Frank M Ruiz</t>
  </si>
  <si>
    <t>Franklin  Ma</t>
  </si>
  <si>
    <t>Franklin  Shen</t>
  </si>
  <si>
    <t>Franklin A Chen</t>
  </si>
  <si>
    <t>Franklin A Lal</t>
  </si>
  <si>
    <t>Franklin L Ye</t>
  </si>
  <si>
    <t>Frederick  Martinez</t>
  </si>
  <si>
    <t>Frederick S Rodriguez</t>
  </si>
  <si>
    <t>Gabriel  Lal</t>
  </si>
  <si>
    <t>Gabriel C Alexander</t>
  </si>
  <si>
    <t>Gabriel J Mitchell</t>
  </si>
  <si>
    <t>Gabriella  Parker</t>
  </si>
  <si>
    <t>Gabriella  Sanders</t>
  </si>
  <si>
    <t>Gabrielle R Stewart</t>
  </si>
  <si>
    <t>Gail C Alexander</t>
  </si>
  <si>
    <t>Gary  Romero</t>
  </si>
  <si>
    <t>Gary B Gill</t>
  </si>
  <si>
    <t>Gary C Gutierrez</t>
  </si>
  <si>
    <t>Gavin M Perry</t>
  </si>
  <si>
    <t>Geoffrey  Sara</t>
  </si>
  <si>
    <t>Geoffrey M Madan</t>
  </si>
  <si>
    <t>Geoffrey P Raman</t>
  </si>
  <si>
    <t>Geoffrey W Malhotra</t>
  </si>
  <si>
    <t>George  Lopez</t>
  </si>
  <si>
    <t>George  Sara</t>
  </si>
  <si>
    <t>George C Prasad</t>
  </si>
  <si>
    <t>George L Gonzalez</t>
  </si>
  <si>
    <t>George M Sanchez</t>
  </si>
  <si>
    <t>George R Vance</t>
  </si>
  <si>
    <t>Gerald  Arun</t>
  </si>
  <si>
    <t>Gerald  Chandra</t>
  </si>
  <si>
    <t>Gerald  Suri</t>
  </si>
  <si>
    <t>Gerald J Sanz</t>
  </si>
  <si>
    <t>Gerald K Martin</t>
  </si>
  <si>
    <t>Gerald M Diaz</t>
  </si>
  <si>
    <t>Gerald M Serrano</t>
  </si>
  <si>
    <t>Gilbert  Gao</t>
  </si>
  <si>
    <t>Gilbert  Goel</t>
  </si>
  <si>
    <t>Gilbert  He</t>
  </si>
  <si>
    <t>Gilbert  Li</t>
  </si>
  <si>
    <t>Gilbert  Ye</t>
  </si>
  <si>
    <t>Gilbert  Zhou</t>
  </si>
  <si>
    <t>Gilbert  Zhu</t>
  </si>
  <si>
    <t>Gilbert C Deng</t>
  </si>
  <si>
    <t>Gilbert C Shen</t>
  </si>
  <si>
    <t>Gilbert J Cai</t>
  </si>
  <si>
    <t>Gilbert J Jai</t>
  </si>
  <si>
    <t>Gilbert L Kumar</t>
  </si>
  <si>
    <t>Gina  Hernandez</t>
  </si>
  <si>
    <t>Gina  Romero</t>
  </si>
  <si>
    <t>Gina  Suarez</t>
  </si>
  <si>
    <t>Gina  Torres</t>
  </si>
  <si>
    <t>Gina F Gill</t>
  </si>
  <si>
    <t>Glenn  Liang</t>
  </si>
  <si>
    <t>Glenn  Lin</t>
  </si>
  <si>
    <t>Glenn  Lu</t>
  </si>
  <si>
    <t>Glenn  Xu</t>
  </si>
  <si>
    <t>Glenn A Zhang</t>
  </si>
  <si>
    <t>Glenn C Zhao</t>
  </si>
  <si>
    <t>Glenn J Guo</t>
  </si>
  <si>
    <t>Glenn R Hu</t>
  </si>
  <si>
    <t>Glenn R Wu</t>
  </si>
  <si>
    <t>Gloria  Diaz</t>
  </si>
  <si>
    <t>Gloria  Ruiz</t>
  </si>
  <si>
    <t>Gloria G Serrano</t>
  </si>
  <si>
    <t>Grace  Griffin</t>
  </si>
  <si>
    <t>Grace J Murphy</t>
  </si>
  <si>
    <t>Grant  Becker</t>
  </si>
  <si>
    <t>Grant  Nara</t>
  </si>
  <si>
    <t>Grant B Shen</t>
  </si>
  <si>
    <t>Grant C Deng</t>
  </si>
  <si>
    <t>Grant H Tang</t>
  </si>
  <si>
    <t>Grant R Rai</t>
  </si>
  <si>
    <t>Grant S Raje</t>
  </si>
  <si>
    <t>Gregory  Jai</t>
  </si>
  <si>
    <t>Gregory  Nara</t>
  </si>
  <si>
    <t>Gregory  Shan</t>
  </si>
  <si>
    <t>Gregory  She</t>
  </si>
  <si>
    <t>Gregory  Shen</t>
  </si>
  <si>
    <t>Gregory C Raje</t>
  </si>
  <si>
    <t>Gregory M Becker</t>
  </si>
  <si>
    <t>Hailey A Hernandez</t>
  </si>
  <si>
    <t>Hailey A King</t>
  </si>
  <si>
    <t>Hailey C Alexander</t>
  </si>
  <si>
    <t>Hailey C Allen</t>
  </si>
  <si>
    <t>Haley  Hall</t>
  </si>
  <si>
    <t>Haley  Wright</t>
  </si>
  <si>
    <t>Haley J Ward</t>
  </si>
  <si>
    <t>Haley L Campbell</t>
  </si>
  <si>
    <t>Hannah  Lewis</t>
  </si>
  <si>
    <t>Hannah R Butler</t>
  </si>
  <si>
    <t>Harold  Malhotra</t>
  </si>
  <si>
    <t>Harold  Patel</t>
  </si>
  <si>
    <t>Harold  Prasad</t>
  </si>
  <si>
    <t>Harold  Sai</t>
  </si>
  <si>
    <t>Harold J Martinez</t>
  </si>
  <si>
    <t>Harold K Chandra</t>
  </si>
  <si>
    <t>Harold K Garcia</t>
  </si>
  <si>
    <t>Harold M Rodriguez</t>
  </si>
  <si>
    <t>Heather  Zhao</t>
  </si>
  <si>
    <t>Heather L Lin</t>
  </si>
  <si>
    <t>Hector  Gutierrez</t>
  </si>
  <si>
    <t>Hector  Martin</t>
  </si>
  <si>
    <t>Hector  Moreno</t>
  </si>
  <si>
    <t>Hector  Ruiz</t>
  </si>
  <si>
    <t>Hector J Blanco</t>
  </si>
  <si>
    <t>Hector L Suarez</t>
  </si>
  <si>
    <t>Hector M Gill</t>
  </si>
  <si>
    <t>Heidi  Mehta</t>
  </si>
  <si>
    <t>Heidi A Malhotra</t>
  </si>
  <si>
    <t>Heidi L Martinez</t>
  </si>
  <si>
    <t>Heidi Z Gonzalez</t>
  </si>
  <si>
    <t>Henry  Perez</t>
  </si>
  <si>
    <t>Henry  Sanchez</t>
  </si>
  <si>
    <t>Henry  Vance</t>
  </si>
  <si>
    <t>Henry E Madan</t>
  </si>
  <si>
    <t>Henry M Prasad</t>
  </si>
  <si>
    <t>Holly  Garcia</t>
  </si>
  <si>
    <t>Holly M Fernandez</t>
  </si>
  <si>
    <t>Holly M Suri</t>
  </si>
  <si>
    <t>Holly V Sai</t>
  </si>
  <si>
    <t>Hunter  Gonzales</t>
  </si>
  <si>
    <t>Hunter A Foster</t>
  </si>
  <si>
    <t>Ian  Martinez</t>
  </si>
  <si>
    <t>Ian A Allen</t>
  </si>
  <si>
    <t>Irma J. Sherwood</t>
  </si>
  <si>
    <t>Irving W Schmidt</t>
  </si>
  <si>
    <t>Isaac  Cox</t>
  </si>
  <si>
    <t>Isaac  Lopez</t>
  </si>
  <si>
    <t>Isaac A Phillips</t>
  </si>
  <si>
    <t>Isaac G Morris</t>
  </si>
  <si>
    <t>Isaac M Cook</t>
  </si>
  <si>
    <t>Isabella  Adams</t>
  </si>
  <si>
    <t>Isabella  Bell</t>
  </si>
  <si>
    <t>Isabella A Davis</t>
  </si>
  <si>
    <t>Isabella J Barnes</t>
  </si>
  <si>
    <t>Isabella L Henderson</t>
  </si>
  <si>
    <t>Isabella L Price</t>
  </si>
  <si>
    <t>Isaiah  Ramirez</t>
  </si>
  <si>
    <t>Ivan  Fernandez</t>
  </si>
  <si>
    <t>Ivan  Martinez</t>
  </si>
  <si>
    <t>Ivan A Subram</t>
  </si>
  <si>
    <t>Ivan K Rana</t>
  </si>
  <si>
    <t>Ivan L Garcia</t>
  </si>
  <si>
    <t>Ivan M Prasad</t>
  </si>
  <si>
    <t>Jack J Li</t>
  </si>
  <si>
    <t>Jackson  Evans</t>
  </si>
  <si>
    <t>Jaclyn  Guo</t>
  </si>
  <si>
    <t>Jaclyn  Li</t>
  </si>
  <si>
    <t>Jaclyn  Lin</t>
  </si>
  <si>
    <t>Jaclyn  Liu</t>
  </si>
  <si>
    <t>Jaclyn  Raji</t>
  </si>
  <si>
    <t>Jaclyn  Sun</t>
  </si>
  <si>
    <t>Jaclyn  Xu</t>
  </si>
  <si>
    <t>Jaclyn A Shen</t>
  </si>
  <si>
    <t>Jaclyn C Zhou</t>
  </si>
  <si>
    <t>Jaclyn D Ferrier</t>
  </si>
  <si>
    <t>Jaclyn D Lu</t>
  </si>
  <si>
    <t>Jaclyn D Zhao</t>
  </si>
  <si>
    <t>Jaclyn F Zheng</t>
  </si>
  <si>
    <t>Jaclyn L Xu</t>
  </si>
  <si>
    <t>Jaclyn M Nara</t>
  </si>
  <si>
    <t>Jacqueline  Torres</t>
  </si>
  <si>
    <t>Jacqueline  Wood</t>
  </si>
  <si>
    <t>Jacquelyn  Jimenez</t>
  </si>
  <si>
    <t>Jacquelyn  Navarro</t>
  </si>
  <si>
    <t>Jacquelyn  Vazquez</t>
  </si>
  <si>
    <t>Jacquelyn I Rowe</t>
  </si>
  <si>
    <t>Jacquelyn J Hernandez</t>
  </si>
  <si>
    <t>Jacquelyn P Torres</t>
  </si>
  <si>
    <t>Jada  Rivera</t>
  </si>
  <si>
    <t>Jaime  Andersen</t>
  </si>
  <si>
    <t>Jaime  Hernandez</t>
  </si>
  <si>
    <t>Jaime  Nath</t>
  </si>
  <si>
    <t>Jaime  Ramos</t>
  </si>
  <si>
    <t>Jaime  Shan</t>
  </si>
  <si>
    <t>Jaime  Xie</t>
  </si>
  <si>
    <t>Jaime A Gutierrez</t>
  </si>
  <si>
    <t>Jaime C Muñoz</t>
  </si>
  <si>
    <t>Jaime E Jimenez</t>
  </si>
  <si>
    <t>Jaime L Raji</t>
  </si>
  <si>
    <t>Jaime L Sutton</t>
  </si>
  <si>
    <t>Jaime M Gill</t>
  </si>
  <si>
    <t>Jaime O Kumar</t>
  </si>
  <si>
    <t>Jaime P Ferrier</t>
  </si>
  <si>
    <t>Jaime R Deng</t>
  </si>
  <si>
    <t>Jaime T Navarro</t>
  </si>
  <si>
    <t>Jake  Chen</t>
  </si>
  <si>
    <t>Jake  Huang</t>
  </si>
  <si>
    <t>Jake  Lin</t>
  </si>
  <si>
    <t>Jake A Gao</t>
  </si>
  <si>
    <t>Jake G Zhu</t>
  </si>
  <si>
    <t>Jake L Li</t>
  </si>
  <si>
    <t>Jake M He</t>
  </si>
  <si>
    <t>James  Zhang</t>
  </si>
  <si>
    <t>James E Collins</t>
  </si>
  <si>
    <t>Jamie  Gao</t>
  </si>
  <si>
    <t>Jamie  Sanz</t>
  </si>
  <si>
    <t>Jamie  Zhao</t>
  </si>
  <si>
    <t>Jamie  Zhou</t>
  </si>
  <si>
    <t>Jamie C Hu</t>
  </si>
  <si>
    <t>Jamie H Muñoz</t>
  </si>
  <si>
    <t>Jamie J Zhu</t>
  </si>
  <si>
    <t>Jamie M Lu</t>
  </si>
  <si>
    <t>Jamie S Alan</t>
  </si>
  <si>
    <t>Jamie S Wu</t>
  </si>
  <si>
    <t>Jamie S Yang</t>
  </si>
  <si>
    <t>Jan A Gonzalez</t>
  </si>
  <si>
    <t>Janelle  Malhotra</t>
  </si>
  <si>
    <t>Janelle  Perez</t>
  </si>
  <si>
    <t>Janet L Moreno</t>
  </si>
  <si>
    <t>Janet L Ortega</t>
  </si>
  <si>
    <t>Janet R Vazquez</t>
  </si>
  <si>
    <t>Jared A Morgan</t>
  </si>
  <si>
    <t>Jarrod  Chandra</t>
  </si>
  <si>
    <t>Jarrod  Kapoor</t>
  </si>
  <si>
    <t>Jarrod  Prasad</t>
  </si>
  <si>
    <t>Jarrod  Rodriguez</t>
  </si>
  <si>
    <t>Jarrod  Sara</t>
  </si>
  <si>
    <t>Jarrod C Madan</t>
  </si>
  <si>
    <t>Jarrod C Perez</t>
  </si>
  <si>
    <t>Jarrod E Suri</t>
  </si>
  <si>
    <t>Jarrod M Weber</t>
  </si>
  <si>
    <t>Jasmine  Lewis</t>
  </si>
  <si>
    <t>Jason  Butler</t>
  </si>
  <si>
    <t>Jason J Campbell</t>
  </si>
  <si>
    <t>Javier  Gill</t>
  </si>
  <si>
    <t>Javier A Hernandez</t>
  </si>
  <si>
    <t>Javier R Serrano</t>
  </si>
  <si>
    <t>Jay  Carlson</t>
  </si>
  <si>
    <t>Jay  Diaz</t>
  </si>
  <si>
    <t>Jay  Gill</t>
  </si>
  <si>
    <t>Jay  Martin</t>
  </si>
  <si>
    <t>Jay  Martinez</t>
  </si>
  <si>
    <t>Jay  Rubio</t>
  </si>
  <si>
    <t>Jay A Sai</t>
  </si>
  <si>
    <t>Jay C Gonzalez</t>
  </si>
  <si>
    <t>Jay C Gutierrez</t>
  </si>
  <si>
    <t>Jay D Ramos</t>
  </si>
  <si>
    <t>Jay F Kapoor</t>
  </si>
  <si>
    <t>Jay M Browning</t>
  </si>
  <si>
    <t>Jay M Raman</t>
  </si>
  <si>
    <t>Jay M Srini</t>
  </si>
  <si>
    <t>Jay R Arthur</t>
  </si>
  <si>
    <t>Jay S Mehta</t>
  </si>
  <si>
    <t>Jeffery  Ma</t>
  </si>
  <si>
    <t>Jeffery A Cai</t>
  </si>
  <si>
    <t>Jeffery E Wang</t>
  </si>
  <si>
    <t>Jeffery M She</t>
  </si>
  <si>
    <t>Jeffery W Zheng</t>
  </si>
  <si>
    <t>Jennifer  Collins</t>
  </si>
  <si>
    <t>Jennifer  Green</t>
  </si>
  <si>
    <t>Jennifer  Hill</t>
  </si>
  <si>
    <t>Jennifer M Patterson</t>
  </si>
  <si>
    <t>Jenny  Andersen</t>
  </si>
  <si>
    <t>Jenny  Becker</t>
  </si>
  <si>
    <t>Jenny  Ferrier</t>
  </si>
  <si>
    <t>Jenny  Liu</t>
  </si>
  <si>
    <t>Jenny  Pal</t>
  </si>
  <si>
    <t>Jenny  She</t>
  </si>
  <si>
    <t>Jenny  Zimmerman</t>
  </si>
  <si>
    <t>Jenny A Hu</t>
  </si>
  <si>
    <t>Jenny C Kumar</t>
  </si>
  <si>
    <t>Jenny E Tang</t>
  </si>
  <si>
    <t>Jenny L Sun</t>
  </si>
  <si>
    <t>Jenny R Zheng</t>
  </si>
  <si>
    <t>Jenny W Shan</t>
  </si>
  <si>
    <t>Jeremy  Powell</t>
  </si>
  <si>
    <t>Jermaine A Chandra</t>
  </si>
  <si>
    <t>Jermaine E Raman</t>
  </si>
  <si>
    <t>Jermaine L Martinez</t>
  </si>
  <si>
    <t>Jerome F Dominguez</t>
  </si>
  <si>
    <t>Jerome H Alonso</t>
  </si>
  <si>
    <t>Jerome L Ramos</t>
  </si>
  <si>
    <t>Jerome L Suarez</t>
  </si>
  <si>
    <t>Jerry  Chande</t>
  </si>
  <si>
    <t>Jerry C Sharma</t>
  </si>
  <si>
    <t>Jerry C She</t>
  </si>
  <si>
    <t>Jerry M Luo</t>
  </si>
  <si>
    <t>Jesse  Hall</t>
  </si>
  <si>
    <t>Jesse D Howard</t>
  </si>
  <si>
    <t>Jesse J King</t>
  </si>
  <si>
    <t>Jessica  Bell</t>
  </si>
  <si>
    <t>Jessica  Ward</t>
  </si>
  <si>
    <t>Jessie  Alvarez</t>
  </si>
  <si>
    <t>Jessie  He</t>
  </si>
  <si>
    <t>Jessie  Romero</t>
  </si>
  <si>
    <t>Jessie  Zhou</t>
  </si>
  <si>
    <t>Jessie A Cai</t>
  </si>
  <si>
    <t>Jessie A Hernandez</t>
  </si>
  <si>
    <t>Jessie A She</t>
  </si>
  <si>
    <t>Jessie C Moreno</t>
  </si>
  <si>
    <t>Jessie D Zhu</t>
  </si>
  <si>
    <t>Jessie J Rubio</t>
  </si>
  <si>
    <t>Jessie R Ramos</t>
  </si>
  <si>
    <t>Jessie R Xu</t>
  </si>
  <si>
    <t>Jessie R Zhao</t>
  </si>
  <si>
    <t>Jésus  Sanz</t>
  </si>
  <si>
    <t>Jésus B Serrano</t>
  </si>
  <si>
    <t>Jésus E Blanco</t>
  </si>
  <si>
    <t>Jill  Carlson</t>
  </si>
  <si>
    <t>Jill  Jimenez</t>
  </si>
  <si>
    <t>Jill  Navarro</t>
  </si>
  <si>
    <t>Jill F Diaz</t>
  </si>
  <si>
    <t>Jill L Hernandez</t>
  </si>
  <si>
    <t>Jill N Gutierrez</t>
  </si>
  <si>
    <t>Jillian  Saunders</t>
  </si>
  <si>
    <t>Jillian D Vance</t>
  </si>
  <si>
    <t>Jillian L Suri</t>
  </si>
  <si>
    <t>Jimmy  Dominguez</t>
  </si>
  <si>
    <t>Jimmy  Gill</t>
  </si>
  <si>
    <t>Jimmy D Vazquez</t>
  </si>
  <si>
    <t>Jimmy E Munoz</t>
  </si>
  <si>
    <t>Jimmy L Moreno</t>
  </si>
  <si>
    <t>Jimmy T Alonso</t>
  </si>
  <si>
    <t>Jimmy V Blanco</t>
  </si>
  <si>
    <t>Jimmy V Travers</t>
  </si>
  <si>
    <t>Joan  Jenkins</t>
  </si>
  <si>
    <t>Joan B Vazquez</t>
  </si>
  <si>
    <t>Joan J Hernandez</t>
  </si>
  <si>
    <t>Joan R Martin</t>
  </si>
  <si>
    <t>Joanna  Carlson</t>
  </si>
  <si>
    <t>Joanna  Gill</t>
  </si>
  <si>
    <t>Joanna  Ortega</t>
  </si>
  <si>
    <t>Joanna  Suarez</t>
  </si>
  <si>
    <t>Joanna J Serrano</t>
  </si>
  <si>
    <t>Joanna J Vazquez</t>
  </si>
  <si>
    <t>Joanna L Johnston</t>
  </si>
  <si>
    <t>Joanna M Alonso</t>
  </si>
  <si>
    <t>Jocelyn  Coleman</t>
  </si>
  <si>
    <t>Jodi  Anand</t>
  </si>
  <si>
    <t>Jodi  Andersen</t>
  </si>
  <si>
    <t>Jodi  Deng</t>
  </si>
  <si>
    <t>Jodi  Goel</t>
  </si>
  <si>
    <t>Jodi M Jai</t>
  </si>
  <si>
    <t>Joe  Hernandez</t>
  </si>
  <si>
    <t>Joe  Martin</t>
  </si>
  <si>
    <t>Joe  Ramos</t>
  </si>
  <si>
    <t>Joe  Srini</t>
  </si>
  <si>
    <t>Joe  Subram</t>
  </si>
  <si>
    <t>Joe A Perez</t>
  </si>
  <si>
    <t>Joe D Rana</t>
  </si>
  <si>
    <t>Joe L Lopez</t>
  </si>
  <si>
    <t>Joe M Schmidt</t>
  </si>
  <si>
    <t>Joel  Arthur</t>
  </si>
  <si>
    <t>Joel  Perez</t>
  </si>
  <si>
    <t>Joel A Gonzalez</t>
  </si>
  <si>
    <t>Joel C Rodriguez</t>
  </si>
  <si>
    <t>Joel E Malhotra</t>
  </si>
  <si>
    <t>John C Anderson</t>
  </si>
  <si>
    <t>Johnathan  Arthur</t>
  </si>
  <si>
    <t>Johnathan  Raman</t>
  </si>
  <si>
    <t>Johnathan D Madan</t>
  </si>
  <si>
    <t>Johnny  Anand</t>
  </si>
  <si>
    <t>Johnny  Raje</t>
  </si>
  <si>
    <t>Johnny  Shan</t>
  </si>
  <si>
    <t>Johnny A Rai</t>
  </si>
  <si>
    <t>Jon  Chen</t>
  </si>
  <si>
    <t>Jon  Guo</t>
  </si>
  <si>
    <t>Jon  Yuan</t>
  </si>
  <si>
    <t>Jon A Wang</t>
  </si>
  <si>
    <t>Jon L He</t>
  </si>
  <si>
    <t>Jon O Zeng</t>
  </si>
  <si>
    <t>Jonathan A Green</t>
  </si>
  <si>
    <t>Jonathan D Evans</t>
  </si>
  <si>
    <t>Jonathan J Rodriguez</t>
  </si>
  <si>
    <t>Jonathon  Vazquez</t>
  </si>
  <si>
    <t>Jonathon A Alonso</t>
  </si>
  <si>
    <t>Jonathon N Carlson</t>
  </si>
  <si>
    <t>Jordan  Roberts</t>
  </si>
  <si>
    <t>Jordyn  Simmons</t>
  </si>
  <si>
    <t>Jorge  Cai</t>
  </si>
  <si>
    <t>Jorge  He</t>
  </si>
  <si>
    <t>Jorge  Lin</t>
  </si>
  <si>
    <t>Jorge  Sun</t>
  </si>
  <si>
    <t>Jorge  Yang</t>
  </si>
  <si>
    <t>Jorge  Zhao</t>
  </si>
  <si>
    <t>Jorge L Guo</t>
  </si>
  <si>
    <t>Jose A Baker</t>
  </si>
  <si>
    <t>Joshua  Jackson</t>
  </si>
  <si>
    <t>Joshua A Clark</t>
  </si>
  <si>
    <t>Josue  Diaz</t>
  </si>
  <si>
    <t>Josue R Dominguez</t>
  </si>
  <si>
    <t>Joy  Carlson</t>
  </si>
  <si>
    <t>Joy  Ramos</t>
  </si>
  <si>
    <t>Joy A Gutierrez</t>
  </si>
  <si>
    <t>Joy B Suarez</t>
  </si>
  <si>
    <t>Joy L Serrano</t>
  </si>
  <si>
    <t>Juan  Ramos</t>
  </si>
  <si>
    <t>Juan  Rubio</t>
  </si>
  <si>
    <t>Juan H Peterson</t>
  </si>
  <si>
    <t>Julia L Nelson</t>
  </si>
  <si>
    <t>Julia L Wood</t>
  </si>
  <si>
    <t>Julia R Barnes</t>
  </si>
  <si>
    <t>Julian  Long</t>
  </si>
  <si>
    <t>Julian  Ross</t>
  </si>
  <si>
    <t>Julie  Becker</t>
  </si>
  <si>
    <t>Julie  Tang</t>
  </si>
  <si>
    <t>Julie  Yuan</t>
  </si>
  <si>
    <t>Julie E Chander</t>
  </si>
  <si>
    <t>Julie M Luo</t>
  </si>
  <si>
    <t>Julie R Sharma</t>
  </si>
  <si>
    <t>Julio  Jimenez</t>
  </si>
  <si>
    <t>Julio  Romero</t>
  </si>
  <si>
    <t>Julio H Sanz</t>
  </si>
  <si>
    <t>Julio J Hernandez</t>
  </si>
  <si>
    <t>Julio M Navarro</t>
  </si>
  <si>
    <t>Julio M Ortega</t>
  </si>
  <si>
    <t>Justin  Li</t>
  </si>
  <si>
    <t>Justin L Lewis</t>
  </si>
  <si>
    <t>Justine J. Ryan</t>
  </si>
  <si>
    <t>Kaitlin  Schmidt</t>
  </si>
  <si>
    <t>Kaitlin  Sullivan</t>
  </si>
  <si>
    <t>Kaitlin M Kapoor</t>
  </si>
  <si>
    <t>Kara  Anand</t>
  </si>
  <si>
    <t>Kara  Becker</t>
  </si>
  <si>
    <t>Kara S Nath</t>
  </si>
  <si>
    <t>Karen C He</t>
  </si>
  <si>
    <t>Karen F Liu</t>
  </si>
  <si>
    <t>Karen K Li</t>
  </si>
  <si>
    <t>Kari  Gutierrez</t>
  </si>
  <si>
    <t>Kari  Lopez</t>
  </si>
  <si>
    <t>Kari  Subram</t>
  </si>
  <si>
    <t>Kari  Suri</t>
  </si>
  <si>
    <t>Kari E Sai</t>
  </si>
  <si>
    <t>Kari L Ruiz</t>
  </si>
  <si>
    <t>Karl  Goel</t>
  </si>
  <si>
    <t>Karl  Nara</t>
  </si>
  <si>
    <t>Karl  Xu</t>
  </si>
  <si>
    <t>Karl J Kumar</t>
  </si>
  <si>
    <t>Karl M Rai</t>
  </si>
  <si>
    <t>Karl M Shen</t>
  </si>
  <si>
    <t>Karl R Lal</t>
  </si>
  <si>
    <t>Karla  Chander</t>
  </si>
  <si>
    <t>Karla  Jai</t>
  </si>
  <si>
    <t>Karla  Xie</t>
  </si>
  <si>
    <t>Karla C Nara</t>
  </si>
  <si>
    <t>Karla E Shen</t>
  </si>
  <si>
    <t>Karla K Chavez</t>
  </si>
  <si>
    <t>Karla L Goel</t>
  </si>
  <si>
    <t>Karla W Yuan</t>
  </si>
  <si>
    <t>Kate  Andersen</t>
  </si>
  <si>
    <t>Kate  Kumar</t>
  </si>
  <si>
    <t>Kate  Lal</t>
  </si>
  <si>
    <t>Kate L Deng</t>
  </si>
  <si>
    <t>Kate L Raji</t>
  </si>
  <si>
    <t>Katelyn  Ward</t>
  </si>
  <si>
    <t>Katherine  Flores</t>
  </si>
  <si>
    <t>Katherine R Cooper</t>
  </si>
  <si>
    <t>Kathleen  Alonso</t>
  </si>
  <si>
    <t>Kathleen  Romero</t>
  </si>
  <si>
    <t>Kathleen C Moreno</t>
  </si>
  <si>
    <t>Kathleen J Gomez</t>
  </si>
  <si>
    <t>Kathryn  Becker</t>
  </si>
  <si>
    <t>Kathryn  Chapman</t>
  </si>
  <si>
    <t>Kathryn C Raji</t>
  </si>
  <si>
    <t>Kathryn I She</t>
  </si>
  <si>
    <t>Kathryn R Shen</t>
  </si>
  <si>
    <t>Katie A Nath</t>
  </si>
  <si>
    <t>Katie A Shen</t>
  </si>
  <si>
    <t>Katie B She</t>
  </si>
  <si>
    <t>Katie D Goel</t>
  </si>
  <si>
    <t>Katie P Kumar</t>
  </si>
  <si>
    <t>Katie Z Ashe</t>
  </si>
  <si>
    <t>Katrina  Jai</t>
  </si>
  <si>
    <t>Katrina  Shen</t>
  </si>
  <si>
    <t>Katrina D Yuan</t>
  </si>
  <si>
    <t>Katrina P Kumar</t>
  </si>
  <si>
    <t>Kaylee  Allen</t>
  </si>
  <si>
    <t>Kaylee  Cook</t>
  </si>
  <si>
    <t>Kaylee L Gonzalez</t>
  </si>
  <si>
    <t>Kaylee L Hill</t>
  </si>
  <si>
    <t>Kaylee M Edwards</t>
  </si>
  <si>
    <t>Keith  Nath</t>
  </si>
  <si>
    <t>Keith  Sharma</t>
  </si>
  <si>
    <t>Keith  Stone</t>
  </si>
  <si>
    <t>Keith A Chander</t>
  </si>
  <si>
    <t>Keith L She</t>
  </si>
  <si>
    <t>Keith N Yuan</t>
  </si>
  <si>
    <t>Keith P Becker</t>
  </si>
  <si>
    <t>Kelli  Sharma</t>
  </si>
  <si>
    <t>Kelli  Shen</t>
  </si>
  <si>
    <t>Kelli A Anand</t>
  </si>
  <si>
    <t>Kelli A Lin</t>
  </si>
  <si>
    <t>Kelli A Liu</t>
  </si>
  <si>
    <t>Kelli C Chande</t>
  </si>
  <si>
    <t>Kelli E Becker</t>
  </si>
  <si>
    <t>Kelli G Raji</t>
  </si>
  <si>
    <t>Kelli J Xie</t>
  </si>
  <si>
    <t>Kellie  Gill</t>
  </si>
  <si>
    <t>Kellie  Torres</t>
  </si>
  <si>
    <t>Kellie A Diaz</t>
  </si>
  <si>
    <t>Kellie A Hernandez</t>
  </si>
  <si>
    <t>Kellie I Navarro</t>
  </si>
  <si>
    <t>Kellie M Blanco</t>
  </si>
  <si>
    <t>Kellie M Ortega</t>
  </si>
  <si>
    <t>Kelsey D Yuan</t>
  </si>
  <si>
    <t>Kelsey G Becker</t>
  </si>
  <si>
    <t>Kelsey R Shen</t>
  </si>
  <si>
    <t>Kelsey W Xu</t>
  </si>
  <si>
    <t>Kelvin  Xu</t>
  </si>
  <si>
    <t>Kelvin  Zhao</t>
  </si>
  <si>
    <t>Kelvin A Carson</t>
  </si>
  <si>
    <t>Kelvin A Lin</t>
  </si>
  <si>
    <t>Kelvin E Chander</t>
  </si>
  <si>
    <t>Kelvin K Xu</t>
  </si>
  <si>
    <t>Kelvin L Liang</t>
  </si>
  <si>
    <t>Kelvin S Wang</t>
  </si>
  <si>
    <t>Kendra  Diaz</t>
  </si>
  <si>
    <t>Kendra  Ramos</t>
  </si>
  <si>
    <t>Kendra J Gomez</t>
  </si>
  <si>
    <t>Kendra R Alvarez</t>
  </si>
  <si>
    <t>Kenneth  Deng</t>
  </si>
  <si>
    <t>Kenneth  Kumar</t>
  </si>
  <si>
    <t>Kenneth S Luo</t>
  </si>
  <si>
    <t>Kern A Sutton</t>
  </si>
  <si>
    <t>Kevin M Perez</t>
  </si>
  <si>
    <t>Kevin W King</t>
  </si>
  <si>
    <t>Kimberly D Reed</t>
  </si>
  <si>
    <t>Krista  Jimenez</t>
  </si>
  <si>
    <t>Krista  Vazquez</t>
  </si>
  <si>
    <t>Krista C Ruiz</t>
  </si>
  <si>
    <t>Krista J Hernandez</t>
  </si>
  <si>
    <t>Krista L Blanco</t>
  </si>
  <si>
    <t>Krista P Alonso</t>
  </si>
  <si>
    <t>Kristen  Xu</t>
  </si>
  <si>
    <t>Kristen  Zhang</t>
  </si>
  <si>
    <t>Kristen  Zhao</t>
  </si>
  <si>
    <t>Kristen J Zheng</t>
  </si>
  <si>
    <t>Kristen L Chen</t>
  </si>
  <si>
    <t>Kristen R Li</t>
  </si>
  <si>
    <t>Kristi  Blanco</t>
  </si>
  <si>
    <t>Kristi  Fernandez</t>
  </si>
  <si>
    <t>Kristi  Lopez</t>
  </si>
  <si>
    <t>Kristi  Rodriguez</t>
  </si>
  <si>
    <t>Kristi  Serrano</t>
  </si>
  <si>
    <t>Kristi  Vazquez</t>
  </si>
  <si>
    <t>Kristi D Suarez</t>
  </si>
  <si>
    <t>Kristi l Chapman</t>
  </si>
  <si>
    <t>Kristi M Dominguez</t>
  </si>
  <si>
    <t>Kristi N Subram</t>
  </si>
  <si>
    <t>Kristin C Carson</t>
  </si>
  <si>
    <t>Kristin L She</t>
  </si>
  <si>
    <t>Kristina  Kapoor</t>
  </si>
  <si>
    <t>Kristina A Fernandez</t>
  </si>
  <si>
    <t>Kristina L Lopez</t>
  </si>
  <si>
    <t>Kristine  Alonso</t>
  </si>
  <si>
    <t>Kristine  Hernandez</t>
  </si>
  <si>
    <t>Kristine A Dominguez</t>
  </si>
  <si>
    <t>Kristine B Navarro</t>
  </si>
  <si>
    <t>Kristine G Gutierrez</t>
  </si>
  <si>
    <t>Kristine J Ruiz</t>
  </si>
  <si>
    <t>Kristine M Vazquez</t>
  </si>
  <si>
    <t>Kristopher C Vance</t>
  </si>
  <si>
    <t>Kristopher L Lopez</t>
  </si>
  <si>
    <t>Kristopher L Malhotra</t>
  </si>
  <si>
    <t>Kristopher M Suri</t>
  </si>
  <si>
    <t>Kristy  Alvarez</t>
  </si>
  <si>
    <t>Kristy  Gill</t>
  </si>
  <si>
    <t>Kristy  Ramos</t>
  </si>
  <si>
    <t>Kristy  Suarez</t>
  </si>
  <si>
    <t>Kristy J Navarro</t>
  </si>
  <si>
    <t>Kristy M Torres</t>
  </si>
  <si>
    <t>Krystal  Gao</t>
  </si>
  <si>
    <t>Krystal  Zhou</t>
  </si>
  <si>
    <t>Krystal  Zimmerman</t>
  </si>
  <si>
    <t>Krystal A Zeng</t>
  </si>
  <si>
    <t>Krystal D Hu</t>
  </si>
  <si>
    <t>Krystal M Ye</t>
  </si>
  <si>
    <t>Krystal S Guo</t>
  </si>
  <si>
    <t>Kurt  Raje</t>
  </si>
  <si>
    <t>Kurt A Xie</t>
  </si>
  <si>
    <t>Kurt C Chavez</t>
  </si>
  <si>
    <t>Kurt D Deng</t>
  </si>
  <si>
    <t>Kurt R Lal</t>
  </si>
  <si>
    <t>Kyle  Green</t>
  </si>
  <si>
    <t>Kyle J Perez</t>
  </si>
  <si>
    <t>Lacey  Kumar</t>
  </si>
  <si>
    <t>Lacey  Luo</t>
  </si>
  <si>
    <t>Lacey  Wang</t>
  </si>
  <si>
    <t>Lacey  Yang</t>
  </si>
  <si>
    <t>Lacey  Ye</t>
  </si>
  <si>
    <t>Lacey  Zhu</t>
  </si>
  <si>
    <t>Lacey A Liang</t>
  </si>
  <si>
    <t>Lacey C Jai</t>
  </si>
  <si>
    <t>Lacey E Raji</t>
  </si>
  <si>
    <t>Lacey J Huang</t>
  </si>
  <si>
    <t>Lacey K Pal</t>
  </si>
  <si>
    <t>Lacey L Liu</t>
  </si>
  <si>
    <t>Lacey L Sun</t>
  </si>
  <si>
    <t>Lacey M Zhao</t>
  </si>
  <si>
    <t>Lacey N Goel</t>
  </si>
  <si>
    <t>Lacey S Xu</t>
  </si>
  <si>
    <t>Lacey T Raje</t>
  </si>
  <si>
    <t>Lacey W Yuan</t>
  </si>
  <si>
    <t>Lance  Martin</t>
  </si>
  <si>
    <t>Lance C Ortega</t>
  </si>
  <si>
    <t>Lance C Suarez</t>
  </si>
  <si>
    <t>Lance E Carlson</t>
  </si>
  <si>
    <t>Lance I Alonso</t>
  </si>
  <si>
    <t>Larry  Dominguez</t>
  </si>
  <si>
    <t>Larry  Gutierrez</t>
  </si>
  <si>
    <t>Larry  Ramos</t>
  </si>
  <si>
    <t>Larry  Sanz</t>
  </si>
  <si>
    <t>Larry D Townsend</t>
  </si>
  <si>
    <t>Larry E Blanco</t>
  </si>
  <si>
    <t>Larry T Alvarez</t>
  </si>
  <si>
    <t>Latasha  Munoz</t>
  </si>
  <si>
    <t>Latasha  Ortega</t>
  </si>
  <si>
    <t>Latasha  Romero</t>
  </si>
  <si>
    <t>Latasha C Gutierrez</t>
  </si>
  <si>
    <t>Latasha E Jimenez</t>
  </si>
  <si>
    <t>Latasha L Navarro</t>
  </si>
  <si>
    <t>Latasha M Gill</t>
  </si>
  <si>
    <t>Latoya A Nath</t>
  </si>
  <si>
    <t>Latoya A She</t>
  </si>
  <si>
    <t>Latoya C Chander</t>
  </si>
  <si>
    <t>Latoya F Tang</t>
  </si>
  <si>
    <t>Latoya H Deng</t>
  </si>
  <si>
    <t>Latoya S Jai</t>
  </si>
  <si>
    <t>Latoya W Becker</t>
  </si>
  <si>
    <t>Laura  Gao</t>
  </si>
  <si>
    <t>Laura  Wu</t>
  </si>
  <si>
    <t>Laura D Zhou</t>
  </si>
  <si>
    <t>Laura L Lin</t>
  </si>
  <si>
    <t>Laura L Ma</t>
  </si>
  <si>
    <t>Laura L Wang</t>
  </si>
  <si>
    <t>Lauren  Bryant</t>
  </si>
  <si>
    <t>Lawrence  Ortega</t>
  </si>
  <si>
    <t>Lawrence C Suarez</t>
  </si>
  <si>
    <t>Lawrence J Gill</t>
  </si>
  <si>
    <t>Lawrence M Sanz</t>
  </si>
  <si>
    <t>Leah  Hu</t>
  </si>
  <si>
    <t>Leah  Sun</t>
  </si>
  <si>
    <t>Leah J Yang</t>
  </si>
  <si>
    <t>Lee  Oliver</t>
  </si>
  <si>
    <t>Lee L Gill</t>
  </si>
  <si>
    <t>Lee M Blanco</t>
  </si>
  <si>
    <t>Lee R Dominguez</t>
  </si>
  <si>
    <t>Leonard  Anand</t>
  </si>
  <si>
    <t>Leonard  Lal</t>
  </si>
  <si>
    <t>Leonard G Nara</t>
  </si>
  <si>
    <t>Leonard J Shen</t>
  </si>
  <si>
    <t>Leonard J. Smith</t>
  </si>
  <si>
    <t>Leslie  Gill</t>
  </si>
  <si>
    <t>Leslie  Ramos</t>
  </si>
  <si>
    <t>Leslie C Moreno</t>
  </si>
  <si>
    <t>Leslie C Suarez</t>
  </si>
  <si>
    <t>Leslie D Hernandez</t>
  </si>
  <si>
    <t>Leslie E Navarro</t>
  </si>
  <si>
    <t>Leslie L Blanco</t>
  </si>
  <si>
    <t>Leslie T Serrano</t>
  </si>
  <si>
    <t>Levi  Prasad</t>
  </si>
  <si>
    <t>Levi  Sai</t>
  </si>
  <si>
    <t>Levi A Weber</t>
  </si>
  <si>
    <t>Levi G Garcia</t>
  </si>
  <si>
    <t>Levi M Mehta</t>
  </si>
  <si>
    <t>Linda  Alvarez</t>
  </si>
  <si>
    <t>Linda  Serrano</t>
  </si>
  <si>
    <t>Linda  Suarez</t>
  </si>
  <si>
    <t>Linda C Ortega</t>
  </si>
  <si>
    <t>Linda D Ferrier</t>
  </si>
  <si>
    <t>Linda R. Rousey</t>
  </si>
  <si>
    <t>Lindsay  She</t>
  </si>
  <si>
    <t>Lindsay E Sharma</t>
  </si>
  <si>
    <t>Lindsay L Raje</t>
  </si>
  <si>
    <t>Lindsay M Nara</t>
  </si>
  <si>
    <t>Lindsay R Chander</t>
  </si>
  <si>
    <t>Lindsey  Shen</t>
  </si>
  <si>
    <t>Lindsey  Xu</t>
  </si>
  <si>
    <t>Lindsey M Xie</t>
  </si>
  <si>
    <t>Lindsey R Luo</t>
  </si>
  <si>
    <t>Lisa A Gao</t>
  </si>
  <si>
    <t>Lisa J Li</t>
  </si>
  <si>
    <t>Lisa K. Roy</t>
  </si>
  <si>
    <t>Lisa L Huang</t>
  </si>
  <si>
    <t>Lisa S Guo</t>
  </si>
  <si>
    <t>Logan  Allen</t>
  </si>
  <si>
    <t>Logan  Gonzales</t>
  </si>
  <si>
    <t>Logan  Hernandez</t>
  </si>
  <si>
    <t>Logan H Collins</t>
  </si>
  <si>
    <t>Lori  Navarro</t>
  </si>
  <si>
    <t>Lori  Serrano</t>
  </si>
  <si>
    <t>Lori A Blanco</t>
  </si>
  <si>
    <t>Lori C Alvarez</t>
  </si>
  <si>
    <t>Lori M Moreno</t>
  </si>
  <si>
    <t>Louis  Gao</t>
  </si>
  <si>
    <t>Louis  Luo</t>
  </si>
  <si>
    <t>Louis  Ma</t>
  </si>
  <si>
    <t>Louis  Zhu</t>
  </si>
  <si>
    <t>Louis A Chande</t>
  </si>
  <si>
    <t>Louis A Kumar</t>
  </si>
  <si>
    <t>Louis A Tang</t>
  </si>
  <si>
    <t>Louis C Nath</t>
  </si>
  <si>
    <t>Louis C Yuan</t>
  </si>
  <si>
    <t>Louis C Zhou</t>
  </si>
  <si>
    <t>Louis D Guo</t>
  </si>
  <si>
    <t>Louis E He</t>
  </si>
  <si>
    <t>Louis E Sun</t>
  </si>
  <si>
    <t>Louis J Chen</t>
  </si>
  <si>
    <t>Louis M Liang</t>
  </si>
  <si>
    <t>Louis M Raje</t>
  </si>
  <si>
    <t>Lucas  Gonzales</t>
  </si>
  <si>
    <t>Lucas  Peterson</t>
  </si>
  <si>
    <t>Lucas J Moore</t>
  </si>
  <si>
    <t>Lucas T Powell</t>
  </si>
  <si>
    <t>Luis  Hill</t>
  </si>
  <si>
    <t>Luis C Allen</t>
  </si>
  <si>
    <t>Luis L Coleman</t>
  </si>
  <si>
    <t>Luis P Lopez</t>
  </si>
  <si>
    <t>Luke  Kumar</t>
  </si>
  <si>
    <t>Lydia  Martinez</t>
  </si>
  <si>
    <t>Lydia  Suri</t>
  </si>
  <si>
    <t>Lydia L Sai</t>
  </si>
  <si>
    <t>Lydia S Sanchez</t>
  </si>
  <si>
    <t>Mackenzie E Morgan</t>
  </si>
  <si>
    <t>Mackenzie M King</t>
  </si>
  <si>
    <t>Madalena J. Sanchez</t>
  </si>
  <si>
    <t>Madison  Foster</t>
  </si>
  <si>
    <t>Madison A Clark</t>
  </si>
  <si>
    <t>Madison J Bryant</t>
  </si>
  <si>
    <t>Madison J Williams</t>
  </si>
  <si>
    <t>Madison R Perry</t>
  </si>
  <si>
    <t>Mallory  Blanco</t>
  </si>
  <si>
    <t>Mallory  Hernandez</t>
  </si>
  <si>
    <t>Mallory E Serrano</t>
  </si>
  <si>
    <t>Mallory M Vazquez</t>
  </si>
  <si>
    <t>Mallory P Gill</t>
  </si>
  <si>
    <t>Mallory P Moreno</t>
  </si>
  <si>
    <t>Mallory S Rubio</t>
  </si>
  <si>
    <t>Mallory V Diaz</t>
  </si>
  <si>
    <t>Mandy  Huang</t>
  </si>
  <si>
    <t>Mandy L Sun</t>
  </si>
  <si>
    <t>Manuel  Sanchez</t>
  </si>
  <si>
    <t>Manuel  Srini</t>
  </si>
  <si>
    <t>Manuel M Lopez</t>
  </si>
  <si>
    <t>Marc  Moreno</t>
  </si>
  <si>
    <t>Marc  Navarro</t>
  </si>
  <si>
    <t>Marc  Torres</t>
  </si>
  <si>
    <t>Marc B Alvarez</t>
  </si>
  <si>
    <t>Marc J Gomez</t>
  </si>
  <si>
    <t>Marc J Martin</t>
  </si>
  <si>
    <t>Marc W Carlson</t>
  </si>
  <si>
    <t>Marco  Gonzalez</t>
  </si>
  <si>
    <t>Marco  Vance</t>
  </si>
  <si>
    <t>Marco C Prasad</t>
  </si>
  <si>
    <t>Marco K Rana</t>
  </si>
  <si>
    <t>Marco L Malhotra</t>
  </si>
  <si>
    <t>Marco L Patel</t>
  </si>
  <si>
    <t>Marcus  Washington</t>
  </si>
  <si>
    <t>Marcus D Henderson</t>
  </si>
  <si>
    <t>Margaret  Guo</t>
  </si>
  <si>
    <t>Margaret  Li</t>
  </si>
  <si>
    <t>Margaret C Lin</t>
  </si>
  <si>
    <t>Margaret C Stewart</t>
  </si>
  <si>
    <t>Maria  Watson</t>
  </si>
  <si>
    <t>Maria  Wood</t>
  </si>
  <si>
    <t>Maria E Foster</t>
  </si>
  <si>
    <t>Maria N Perry</t>
  </si>
  <si>
    <t>Mariah  Rivera</t>
  </si>
  <si>
    <t>Mariah C Long</t>
  </si>
  <si>
    <t>Mariah M James</t>
  </si>
  <si>
    <t>Marie  Carlson</t>
  </si>
  <si>
    <t>Marie  Fernandez</t>
  </si>
  <si>
    <t>Marie  Perez</t>
  </si>
  <si>
    <t>Marie  Vazquez</t>
  </si>
  <si>
    <t>Marie A Ramos</t>
  </si>
  <si>
    <t>Marie C Jimenez</t>
  </si>
  <si>
    <t>Mario  Shan</t>
  </si>
  <si>
    <t>Mario J Goel</t>
  </si>
  <si>
    <t>Mario J Sharma</t>
  </si>
  <si>
    <t>Mario L Luo</t>
  </si>
  <si>
    <t>Mario S Raje</t>
  </si>
  <si>
    <t>Mario T Lal</t>
  </si>
  <si>
    <t>Mario W Johnsen</t>
  </si>
  <si>
    <t>Marshall  Ashe</t>
  </si>
  <si>
    <t>Marshall  Chander</t>
  </si>
  <si>
    <t>Marshall  Li</t>
  </si>
  <si>
    <t>Marshall C Zhao</t>
  </si>
  <si>
    <t>Marshall D She</t>
  </si>
  <si>
    <t>Marshall H Hu</t>
  </si>
  <si>
    <t>Marshall J Raje</t>
  </si>
  <si>
    <t>Marshall J Wu</t>
  </si>
  <si>
    <t>Marshall M Goel</t>
  </si>
  <si>
    <t>Marshall M Xie</t>
  </si>
  <si>
    <t>Marshall V Andersen</t>
  </si>
  <si>
    <t>Martha  Ye</t>
  </si>
  <si>
    <t>Martha C Xu</t>
  </si>
  <si>
    <t>Martha D Wang</t>
  </si>
  <si>
    <t>Martin L Sai</t>
  </si>
  <si>
    <t>Martin M Madan</t>
  </si>
  <si>
    <t>Marvin  Alvarez</t>
  </si>
  <si>
    <t>Marvin  Gutierrez</t>
  </si>
  <si>
    <t>Marvin  Munoz</t>
  </si>
  <si>
    <t>Marvin  Ramos</t>
  </si>
  <si>
    <t>Marvin E Serrano</t>
  </si>
  <si>
    <t>Marvin R Ruiz</t>
  </si>
  <si>
    <t>Mary  Allen</t>
  </si>
  <si>
    <t>Mary B Ramos</t>
  </si>
  <si>
    <t>Mary L Nelson</t>
  </si>
  <si>
    <t>Mary R. Sandidge</t>
  </si>
  <si>
    <t>Mason  Evans</t>
  </si>
  <si>
    <t>Mason E Lopez</t>
  </si>
  <si>
    <t>Mathew  Ferrier</t>
  </si>
  <si>
    <t>Mathew A Carlson</t>
  </si>
  <si>
    <t>Mathew A Hernandez</t>
  </si>
  <si>
    <t>Mathew A Navarro</t>
  </si>
  <si>
    <t>Mathew A Serrano</t>
  </si>
  <si>
    <t>Mathew L Sanz</t>
  </si>
  <si>
    <t>Mathew M Gill</t>
  </si>
  <si>
    <t>Maurice  Andersen</t>
  </si>
  <si>
    <t>Maurice  Ashe</t>
  </si>
  <si>
    <t>Maurice  Yuan</t>
  </si>
  <si>
    <t>Maurice C Luo</t>
  </si>
  <si>
    <t>Maurice C Raji</t>
  </si>
  <si>
    <t>Maurice L Chander</t>
  </si>
  <si>
    <t>Max  Hernandez</t>
  </si>
  <si>
    <t>Max A Martin</t>
  </si>
  <si>
    <t>Max E Serrano</t>
  </si>
  <si>
    <t>Max L Rubio</t>
  </si>
  <si>
    <t>Max M Alvarez</t>
  </si>
  <si>
    <t>Mayra  Mehta</t>
  </si>
  <si>
    <t>Mayra E Malhotra</t>
  </si>
  <si>
    <t>Mayra J Kovar</t>
  </si>
  <si>
    <t>Mayra M Suri</t>
  </si>
  <si>
    <t>Meagan  Madan</t>
  </si>
  <si>
    <t>Meagan J Raman</t>
  </si>
  <si>
    <t>Meagan M Rana</t>
  </si>
  <si>
    <t>Megan A Diaz</t>
  </si>
  <si>
    <t>Megan J Long</t>
  </si>
  <si>
    <t>Meghan E Gutierrez</t>
  </si>
  <si>
    <t>Meghan E Ortega</t>
  </si>
  <si>
    <t>Meghan I Torres</t>
  </si>
  <si>
    <t>Meghan J Moreno</t>
  </si>
  <si>
    <t>Meghan L Sanz</t>
  </si>
  <si>
    <t>Meghan L Suarez</t>
  </si>
  <si>
    <t>Melanie  Morgan</t>
  </si>
  <si>
    <t>Melinda  Suarez</t>
  </si>
  <si>
    <t>Melinda G Gill</t>
  </si>
  <si>
    <t>Melinda J Torres</t>
  </si>
  <si>
    <t>Melissa E Patterson</t>
  </si>
  <si>
    <t>Melissa M Morgan</t>
  </si>
  <si>
    <t>Melody  Ruiz</t>
  </si>
  <si>
    <t>Melody H Suarez</t>
  </si>
  <si>
    <t>Melody R Moreno</t>
  </si>
  <si>
    <t>Melody S Jimenez</t>
  </si>
  <si>
    <t>Melvin  Luo</t>
  </si>
  <si>
    <t>Melvin  Yuan</t>
  </si>
  <si>
    <t>Melvin D Nath</t>
  </si>
  <si>
    <t>Melvin E Nara</t>
  </si>
  <si>
    <t>Melvin L Chander</t>
  </si>
  <si>
    <t>Melvin M Jai</t>
  </si>
  <si>
    <t>Meredith  Malhotra</t>
  </si>
  <si>
    <t>Meredith  Mehta</t>
  </si>
  <si>
    <t>Meredith  Munoz</t>
  </si>
  <si>
    <t>Meredith  Patel</t>
  </si>
  <si>
    <t>Meredith  Rana</t>
  </si>
  <si>
    <t>Meredith  Suarez</t>
  </si>
  <si>
    <t>Meredith J Romero</t>
  </si>
  <si>
    <t>Meredith M Alonso</t>
  </si>
  <si>
    <t>Meredith S Subram</t>
  </si>
  <si>
    <t>Meredith T Gutierrez</t>
  </si>
  <si>
    <t>Micah  Wu</t>
  </si>
  <si>
    <t>Micah A Zeng</t>
  </si>
  <si>
    <t>Micah C Wang</t>
  </si>
  <si>
    <t>Micah J Liu</t>
  </si>
  <si>
    <t>Micah M Guo</t>
  </si>
  <si>
    <t>Michael  Moore</t>
  </si>
  <si>
    <t>Michael L. Rothkugel</t>
  </si>
  <si>
    <t>Michael M Thompson</t>
  </si>
  <si>
    <t>Micheal  Dominguez</t>
  </si>
  <si>
    <t>Michele  Black</t>
  </si>
  <si>
    <t>Michele  Deng</t>
  </si>
  <si>
    <t>Michele  Goel</t>
  </si>
  <si>
    <t>Michele  Luo</t>
  </si>
  <si>
    <t>Michele  Mehta</t>
  </si>
  <si>
    <t>Michele  Raji</t>
  </si>
  <si>
    <t>Michele  Raman</t>
  </si>
  <si>
    <t>Michele  Sanchez</t>
  </si>
  <si>
    <t>Michele  Shen</t>
  </si>
  <si>
    <t>Michele A Madan</t>
  </si>
  <si>
    <t>Michele A Torres</t>
  </si>
  <si>
    <t>Michele C Chande</t>
  </si>
  <si>
    <t>Michele E Jai</t>
  </si>
  <si>
    <t>Michele M Fernandez</t>
  </si>
  <si>
    <t>Michele M Rai</t>
  </si>
  <si>
    <t>Michele M Xie</t>
  </si>
  <si>
    <t>Michelle E Cox</t>
  </si>
  <si>
    <t>Michelle R Sanchez</t>
  </si>
  <si>
    <t>Mindy  Goldberg</t>
  </si>
  <si>
    <t>Mindy  Pal</t>
  </si>
  <si>
    <t>Mindy  Xu</t>
  </si>
  <si>
    <t>Mindy J She</t>
  </si>
  <si>
    <t>Mindy R Kumar</t>
  </si>
  <si>
    <t>Mindy R Shan</t>
  </si>
  <si>
    <t>Mindy V Chande</t>
  </si>
  <si>
    <t>Misty  Chander</t>
  </si>
  <si>
    <t>Misty  Sharma</t>
  </si>
  <si>
    <t>Misty A Raje</t>
  </si>
  <si>
    <t>Misty H Kumar</t>
  </si>
  <si>
    <t>Misty M Goel</t>
  </si>
  <si>
    <t>Misty S Shen</t>
  </si>
  <si>
    <t>Mitchell  Carson</t>
  </si>
  <si>
    <t>Mitchell  Stone</t>
  </si>
  <si>
    <t>Mitchell  Yuan</t>
  </si>
  <si>
    <t>Mitchell C Lal</t>
  </si>
  <si>
    <t>Mitchell M Shen</t>
  </si>
  <si>
    <t>Mohamed D Pal</t>
  </si>
  <si>
    <t>Molly  Perez</t>
  </si>
  <si>
    <t>Molly  Rana</t>
  </si>
  <si>
    <t>Molly  Sai</t>
  </si>
  <si>
    <t>Molly  Suri</t>
  </si>
  <si>
    <t>Molly W Chandra</t>
  </si>
  <si>
    <t>Monica  Schmidt</t>
  </si>
  <si>
    <t>Monica D Garcia</t>
  </si>
  <si>
    <t>Monica G Vance</t>
  </si>
  <si>
    <t>Monica J Patel</t>
  </si>
  <si>
    <t>Monica J Rodriguez</t>
  </si>
  <si>
    <t>Monique  Munoz</t>
  </si>
  <si>
    <t>Monique  Ramos</t>
  </si>
  <si>
    <t>Monique  Torres</t>
  </si>
  <si>
    <t>Monique C Ortega</t>
  </si>
  <si>
    <t>Monique J Hernandez</t>
  </si>
  <si>
    <t>Monique M Rubio</t>
  </si>
  <si>
    <t>Monique R Navarro</t>
  </si>
  <si>
    <t>Monique R Sanz</t>
  </si>
  <si>
    <t>Monique W Blanco</t>
  </si>
  <si>
    <t>Morgan E Johnson</t>
  </si>
  <si>
    <t>Morgan L Young</t>
  </si>
  <si>
    <t>Mya E Ross</t>
  </si>
  <si>
    <t>Nancy  Fernandez</t>
  </si>
  <si>
    <t>Nancy C Arun</t>
  </si>
  <si>
    <t>Nancy C Subram</t>
  </si>
  <si>
    <t>Nancy F Kovar</t>
  </si>
  <si>
    <t>Nancy H Rana</t>
  </si>
  <si>
    <t>Nancy L Sanchez</t>
  </si>
  <si>
    <t>Naomi  Ruiz</t>
  </si>
  <si>
    <t>Naomi A Martin</t>
  </si>
  <si>
    <t>Naomi C Moreno</t>
  </si>
  <si>
    <t>Naomi E Gomez</t>
  </si>
  <si>
    <t>Naomi M Ramos</t>
  </si>
  <si>
    <t>Natalie  Gonzalez</t>
  </si>
  <si>
    <t>Natalie  Morgan</t>
  </si>
  <si>
    <t>Natasha  Blanco</t>
  </si>
  <si>
    <t>Natasha  Ruiz</t>
  </si>
  <si>
    <t>Natasha  Serrano</t>
  </si>
  <si>
    <t>Natasha  Suarez</t>
  </si>
  <si>
    <t>Natasha K Rubio</t>
  </si>
  <si>
    <t>Natasha L Alonso</t>
  </si>
  <si>
    <t>Natasha M Munoz</t>
  </si>
  <si>
    <t>Natasha N Martin</t>
  </si>
  <si>
    <t>Nathan  Jones</t>
  </si>
  <si>
    <t>Nathan  King</t>
  </si>
  <si>
    <t>Nathan  Wang</t>
  </si>
  <si>
    <t>Nathan  West</t>
  </si>
  <si>
    <t>Nathaniel  Ward</t>
  </si>
  <si>
    <t>Nathaniel H Watson</t>
  </si>
  <si>
    <t>Nathaniel M Rivera</t>
  </si>
  <si>
    <t>Neil  Jimenez</t>
  </si>
  <si>
    <t>Neil  Suarez</t>
  </si>
  <si>
    <t>Neil  Torres</t>
  </si>
  <si>
    <t>Neil K Dominguez</t>
  </si>
  <si>
    <t>Neil L Serrano</t>
  </si>
  <si>
    <t>Nelson  Rubio</t>
  </si>
  <si>
    <t>Nelson M Sanz</t>
  </si>
  <si>
    <t>Nicholas A Williams</t>
  </si>
  <si>
    <t>Nichole  Shen</t>
  </si>
  <si>
    <t>Nichole A Goel</t>
  </si>
  <si>
    <t>Nichole A Luo</t>
  </si>
  <si>
    <t>Nichole J Pal</t>
  </si>
  <si>
    <t>Nichole M She</t>
  </si>
  <si>
    <t>Nichole R Jai</t>
  </si>
  <si>
    <t>Nicolas N Raji</t>
  </si>
  <si>
    <t>Nicole  Davis</t>
  </si>
  <si>
    <t>Nicole  Lewis</t>
  </si>
  <si>
    <t>Nicole A Coleman</t>
  </si>
  <si>
    <t>Nicole C Long</t>
  </si>
  <si>
    <t>Nina  Andersen</t>
  </si>
  <si>
    <t>Nina  Luo</t>
  </si>
  <si>
    <t>Nina  Pal</t>
  </si>
  <si>
    <t>Nina  Rai</t>
  </si>
  <si>
    <t>Nina  Tang</t>
  </si>
  <si>
    <t>Nina  Xie</t>
  </si>
  <si>
    <t>Nina L Lal</t>
  </si>
  <si>
    <t>Nina R Raje</t>
  </si>
  <si>
    <t>Noah  Flores</t>
  </si>
  <si>
    <t>Noah  Hill</t>
  </si>
  <si>
    <t>Noah E Griffin</t>
  </si>
  <si>
    <t>Noah M Russell</t>
  </si>
  <si>
    <t>Olivia A Moore</t>
  </si>
  <si>
    <t>Olivia E White</t>
  </si>
  <si>
    <t>Olivia J Sanchez</t>
  </si>
  <si>
    <t>Olivia L Alexander</t>
  </si>
  <si>
    <t>Omar  Liang</t>
  </si>
  <si>
    <t>Omar  Pal</t>
  </si>
  <si>
    <t>Omar  Raji</t>
  </si>
  <si>
    <t>Omar  Zhu</t>
  </si>
  <si>
    <t>Omar C Zheng</t>
  </si>
  <si>
    <t>Omar F Nath</t>
  </si>
  <si>
    <t>Omar I Ma</t>
  </si>
  <si>
    <t>Omar L Liu</t>
  </si>
  <si>
    <t>Omar W Chander</t>
  </si>
  <si>
    <t>Orlando  Gill</t>
  </si>
  <si>
    <t>Orlando  Gutierrez</t>
  </si>
  <si>
    <t>Orlando  Sanz</t>
  </si>
  <si>
    <t>Orlando  Suarez</t>
  </si>
  <si>
    <t>Orlando C Hernandez</t>
  </si>
  <si>
    <t>Orlando I Ashe</t>
  </si>
  <si>
    <t>Orlando J Carlson</t>
  </si>
  <si>
    <t>Paige C Henderson</t>
  </si>
  <si>
    <t>Paige L Coleman</t>
  </si>
  <si>
    <t>Pamela  Mehta</t>
  </si>
  <si>
    <t>Pamela A Martinez</t>
  </si>
  <si>
    <t>Pamela E Lopez</t>
  </si>
  <si>
    <t>Pamela L Chapman</t>
  </si>
  <si>
    <t>Patricia  Chapman</t>
  </si>
  <si>
    <t>Patricia  Lopez</t>
  </si>
  <si>
    <t>Patricia  Perez</t>
  </si>
  <si>
    <t>Patricia E Suri</t>
  </si>
  <si>
    <t>Patricia L Madan</t>
  </si>
  <si>
    <t>Patrick  Sands</t>
  </si>
  <si>
    <t>Patrick W Sanchez</t>
  </si>
  <si>
    <t>Paul J. Shakespear</t>
  </si>
  <si>
    <t>Paula  Sanz</t>
  </si>
  <si>
    <t>Paula W Ramos</t>
  </si>
  <si>
    <t>Pearlie J. Rusek</t>
  </si>
  <si>
    <t>Pedro  Malhotra</t>
  </si>
  <si>
    <t>Pedro  Serrano</t>
  </si>
  <si>
    <t>Pedro  Suri</t>
  </si>
  <si>
    <t>Pedro A Muñoz</t>
  </si>
  <si>
    <t>Pedro B Martin</t>
  </si>
  <si>
    <t>Pedro E Alvarez</t>
  </si>
  <si>
    <t>Pedro E Rubio</t>
  </si>
  <si>
    <t>Pedro F Rana</t>
  </si>
  <si>
    <t>Pedro L Rodriguez</t>
  </si>
  <si>
    <t>Pedro S Gutierrez</t>
  </si>
  <si>
    <t>Peter  Shan</t>
  </si>
  <si>
    <t>Peter A Deng</t>
  </si>
  <si>
    <t>Peter E Black</t>
  </si>
  <si>
    <t>Peter L Goel</t>
  </si>
  <si>
    <t>Philip  Dominguez</t>
  </si>
  <si>
    <t>Philip  Hernandez</t>
  </si>
  <si>
    <t>Philip A Alvarez</t>
  </si>
  <si>
    <t>Philip F Romero</t>
  </si>
  <si>
    <t>Philip M Blanco</t>
  </si>
  <si>
    <t>Philip M Gutierrez</t>
  </si>
  <si>
    <t>Philip P Carlson</t>
  </si>
  <si>
    <t>Philip P Rubio</t>
  </si>
  <si>
    <t>Phillip  Kapoor</t>
  </si>
  <si>
    <t>Phillip  Suri</t>
  </si>
  <si>
    <t>Preston M Garcia</t>
  </si>
  <si>
    <t>Preston O Chapman</t>
  </si>
  <si>
    <t>Priscilla M Deng</t>
  </si>
  <si>
    <t>Priscilla R Luo</t>
  </si>
  <si>
    <t>Rachael  Lopez</t>
  </si>
  <si>
    <t>Rachael  Raman</t>
  </si>
  <si>
    <t>Rachael  Sai</t>
  </si>
  <si>
    <t>Rachael A Rana</t>
  </si>
  <si>
    <t>Rachael D Kapoor</t>
  </si>
  <si>
    <t>Rachael G Patel</t>
  </si>
  <si>
    <t>Rachael J Suri</t>
  </si>
  <si>
    <t>Rachael M Fernandez</t>
  </si>
  <si>
    <t>Rachael M Rodriguez</t>
  </si>
  <si>
    <t>Rachael R Madan</t>
  </si>
  <si>
    <t>Rachel  Griffin</t>
  </si>
  <si>
    <t>Rafael  Black</t>
  </si>
  <si>
    <t>Rafael  Lin</t>
  </si>
  <si>
    <t>Rafael  Nath</t>
  </si>
  <si>
    <t>Rafael A Tang</t>
  </si>
  <si>
    <t>Rafael A Xu</t>
  </si>
  <si>
    <t>Rafael E Andersen</t>
  </si>
  <si>
    <t>Rafael H Rai</t>
  </si>
  <si>
    <t>Rafael J Shen</t>
  </si>
  <si>
    <t>Rafael J Yuan</t>
  </si>
  <si>
    <t>Rafael L Jai</t>
  </si>
  <si>
    <t>Rafael L Kumar</t>
  </si>
  <si>
    <t>Rafael M Raje</t>
  </si>
  <si>
    <t>Rafael N Xu</t>
  </si>
  <si>
    <t>Rafael T Ma</t>
  </si>
  <si>
    <t>Ramon  He</t>
  </si>
  <si>
    <t>Ramon  Li</t>
  </si>
  <si>
    <t>Ramon  Ye</t>
  </si>
  <si>
    <t>Ramon  Zeng</t>
  </si>
  <si>
    <t>Ramon D Zhang</t>
  </si>
  <si>
    <t>Randall  Alvarez</t>
  </si>
  <si>
    <t>Randall  Ramos</t>
  </si>
  <si>
    <t>Randall  Serrano</t>
  </si>
  <si>
    <t>Randall F Moreno</t>
  </si>
  <si>
    <t>Randall R Gomez</t>
  </si>
  <si>
    <t>Randall T Diaz</t>
  </si>
  <si>
    <t>Randy  Chen</t>
  </si>
  <si>
    <t>Randy  Gao</t>
  </si>
  <si>
    <t>Randy  Huang</t>
  </si>
  <si>
    <t>Randy  Lu</t>
  </si>
  <si>
    <t>Randy E Liang</t>
  </si>
  <si>
    <t>Randy E Yang</t>
  </si>
  <si>
    <t>Randy G Wang</t>
  </si>
  <si>
    <t>Randy L Guo</t>
  </si>
  <si>
    <t>Randy S Xu</t>
  </si>
  <si>
    <t>Raquel A Dominguez</t>
  </si>
  <si>
    <t>Raquel W Hernandez</t>
  </si>
  <si>
    <t>Raquel Z Romero</t>
  </si>
  <si>
    <t>Raul E Sharma</t>
  </si>
  <si>
    <t>Raul R Rai</t>
  </si>
  <si>
    <t>Raymond  Subram</t>
  </si>
  <si>
    <t>Rebecca A. Robinson</t>
  </si>
  <si>
    <t>Rebecca M Collins</t>
  </si>
  <si>
    <t>Rebecca W Turner</t>
  </si>
  <si>
    <t>Rebekah  Arthur</t>
  </si>
  <si>
    <t>Rebekah  Dominguez</t>
  </si>
  <si>
    <t>Rebekah  Suarez</t>
  </si>
  <si>
    <t>Rebekah A Gonzalez</t>
  </si>
  <si>
    <t>Rebekah A Vazquez</t>
  </si>
  <si>
    <t>Rebekah J Diaz</t>
  </si>
  <si>
    <t>Rebekah L Ramos</t>
  </si>
  <si>
    <t>Regina  Kapoor</t>
  </si>
  <si>
    <t>Regina  Mehta</t>
  </si>
  <si>
    <t>Regina  Sai</t>
  </si>
  <si>
    <t>Reginald  Martin</t>
  </si>
  <si>
    <t>Reginald J Serrano</t>
  </si>
  <si>
    <t>Reginald K Ortega</t>
  </si>
  <si>
    <t>Reginald K Sanz</t>
  </si>
  <si>
    <t>Renee  Alonso</t>
  </si>
  <si>
    <t>Renee  Navarro</t>
  </si>
  <si>
    <t>Renee E Romero</t>
  </si>
  <si>
    <t>Renee L Sanz</t>
  </si>
  <si>
    <t>Renee L Suarez</t>
  </si>
  <si>
    <t>Ricardo  Anand</t>
  </si>
  <si>
    <t>Ricardo  Nara</t>
  </si>
  <si>
    <t>Ricardo  Yuan</t>
  </si>
  <si>
    <t>Ricardo A She</t>
  </si>
  <si>
    <t>Ricardo C Nath</t>
  </si>
  <si>
    <t>Ricardo T Goel</t>
  </si>
  <si>
    <t>Richard  Blue</t>
  </si>
  <si>
    <t>Richard I Lee</t>
  </si>
  <si>
    <t>Richard W Wood</t>
  </si>
  <si>
    <t>Ricky  Suarez</t>
  </si>
  <si>
    <t>Ricky A Gill</t>
  </si>
  <si>
    <t>Ricky C Martin</t>
  </si>
  <si>
    <t>Ricky E Diaz</t>
  </si>
  <si>
    <t>Ricky F Blanco</t>
  </si>
  <si>
    <t>Ricky S Alonso</t>
  </si>
  <si>
    <t>Robert  Kumar</t>
  </si>
  <si>
    <t>Roberto A Diaz</t>
  </si>
  <si>
    <t>Roberto A Dominguez</t>
  </si>
  <si>
    <t>Roberto A Romero</t>
  </si>
  <si>
    <t>Roberto M Ramos</t>
  </si>
  <si>
    <t>Roberto R Moreno</t>
  </si>
  <si>
    <t>Robin  Dominguez</t>
  </si>
  <si>
    <t>Robyn  Munoz</t>
  </si>
  <si>
    <t>Robyn O Ramos</t>
  </si>
  <si>
    <t>Robyn R Blanco</t>
  </si>
  <si>
    <t>Rodney  Romero</t>
  </si>
  <si>
    <t>Rodney  Sanz</t>
  </si>
  <si>
    <t>Rodney C Ramos</t>
  </si>
  <si>
    <t>Rodney J Gutierrez</t>
  </si>
  <si>
    <t>Rodney M Vazquez</t>
  </si>
  <si>
    <t>Roger  Chander</t>
  </si>
  <si>
    <t>Roger  Yuan</t>
  </si>
  <si>
    <t>Roger  Zhang</t>
  </si>
  <si>
    <t>Roger A Cai</t>
  </si>
  <si>
    <t>Roger A Goel</t>
  </si>
  <si>
    <t>Roger C Sun</t>
  </si>
  <si>
    <t>Roger D Pal</t>
  </si>
  <si>
    <t>Roger J Luo</t>
  </si>
  <si>
    <t>Roger J Zhu</t>
  </si>
  <si>
    <t>Roger L She</t>
  </si>
  <si>
    <t>Roger V Ma</t>
  </si>
  <si>
    <t>Ronald  Madan</t>
  </si>
  <si>
    <t>Ronald  Perez</t>
  </si>
  <si>
    <t>Ronald B Sai</t>
  </si>
  <si>
    <t>Ronald M Raman</t>
  </si>
  <si>
    <t>Ronald P Subram</t>
  </si>
  <si>
    <t>Ronnie  Zhang</t>
  </si>
  <si>
    <t>Rosa  Chen</t>
  </si>
  <si>
    <t>Rosa  Gao</t>
  </si>
  <si>
    <t>Rosa  Yang</t>
  </si>
  <si>
    <t>Rosa A Zhao</t>
  </si>
  <si>
    <t>Rosa G Zheng</t>
  </si>
  <si>
    <t>Rosa I Wang</t>
  </si>
  <si>
    <t>Rosa M Guo</t>
  </si>
  <si>
    <t>Rosa P Huang</t>
  </si>
  <si>
    <t>Ross  Hernandez</t>
  </si>
  <si>
    <t>Ross  Johnsen</t>
  </si>
  <si>
    <t>Ross  Lopez</t>
  </si>
  <si>
    <t>Ross  Rana</t>
  </si>
  <si>
    <t>Ross  Sanchez</t>
  </si>
  <si>
    <t>Ross  Sara</t>
  </si>
  <si>
    <t>Ross  Vazquez</t>
  </si>
  <si>
    <t>Ross A Sai</t>
  </si>
  <si>
    <t>Ross C Arun</t>
  </si>
  <si>
    <t>Ross E Perez</t>
  </si>
  <si>
    <t>Ross L Subram</t>
  </si>
  <si>
    <t>Ross R Fernandez</t>
  </si>
  <si>
    <t>Roy  Gill</t>
  </si>
  <si>
    <t>Roy  Madan</t>
  </si>
  <si>
    <t>Roy  Raman</t>
  </si>
  <si>
    <t>Roy  Vazquez</t>
  </si>
  <si>
    <t>Roy A Alvarez</t>
  </si>
  <si>
    <t>Roy A Ramos</t>
  </si>
  <si>
    <t>Roy C Carlson</t>
  </si>
  <si>
    <t>Roy C Dominguez</t>
  </si>
  <si>
    <t>Roy H Garcia</t>
  </si>
  <si>
    <t>Roy J Martinez</t>
  </si>
  <si>
    <t>Roy M Gonzalez</t>
  </si>
  <si>
    <t>Roy M Suri</t>
  </si>
  <si>
    <t>Roy R Sanz</t>
  </si>
  <si>
    <t>Ruben  Raman</t>
  </si>
  <si>
    <t>Ruben  Rana</t>
  </si>
  <si>
    <t>Ruben  Rodriguez</t>
  </si>
  <si>
    <t>Ruben  Romero</t>
  </si>
  <si>
    <t>Ruben  Suarez</t>
  </si>
  <si>
    <t>Ruben B Vazquez</t>
  </si>
  <si>
    <t>Ruben G Saunders</t>
  </si>
  <si>
    <t>Russell  Black</t>
  </si>
  <si>
    <t>Russell E Chander</t>
  </si>
  <si>
    <t>Russell J Deng</t>
  </si>
  <si>
    <t>Russell M Shen</t>
  </si>
  <si>
    <t>Ruth  Garcia</t>
  </si>
  <si>
    <t>Ruth  Gonzalez</t>
  </si>
  <si>
    <t>Ruth  Sullivan</t>
  </si>
  <si>
    <t>Ruth D Vance</t>
  </si>
  <si>
    <t>Ruth L Raman</t>
  </si>
  <si>
    <t>Ruth S Arun</t>
  </si>
  <si>
    <t>Ryan C Davis</t>
  </si>
  <si>
    <t>Sabrina A Ruiz</t>
  </si>
  <si>
    <t>Sabrina A Sanz</t>
  </si>
  <si>
    <t>Sabrina L Ramos</t>
  </si>
  <si>
    <t>Sabrina L Romero</t>
  </si>
  <si>
    <t>Sam  Wilson</t>
  </si>
  <si>
    <t>Samuel  Diaz</t>
  </si>
  <si>
    <t>Sandra  Guo</t>
  </si>
  <si>
    <t>Sandra P Zheng</t>
  </si>
  <si>
    <t>Sandra V Zhu</t>
  </si>
  <si>
    <t>Sara  Morgan</t>
  </si>
  <si>
    <t>Sarah  Garcia</t>
  </si>
  <si>
    <t>Sarah  Moore</t>
  </si>
  <si>
    <t>Sarah S Martinez</t>
  </si>
  <si>
    <t>Savannah  Lopez</t>
  </si>
  <si>
    <t>Savannah E Turner</t>
  </si>
  <si>
    <t>Savannah F Gonzalez</t>
  </si>
  <si>
    <t>Savannah J Bailey</t>
  </si>
  <si>
    <t>Scot  Schulte</t>
  </si>
  <si>
    <t>Sean L Bailey</t>
  </si>
  <si>
    <t>Sebastian V Torres</t>
  </si>
  <si>
    <t>Sergio  Raman</t>
  </si>
  <si>
    <t>Sergio D Rodriguez</t>
  </si>
  <si>
    <t>Sergio L Lopez</t>
  </si>
  <si>
    <t>Seth  Russell</t>
  </si>
  <si>
    <t>Seth A Murphy</t>
  </si>
  <si>
    <t>Seth E Walker</t>
  </si>
  <si>
    <t>Seth R Rogers</t>
  </si>
  <si>
    <t>Shane  Raman</t>
  </si>
  <si>
    <t>Shane  Schmidt</t>
  </si>
  <si>
    <t>Shane A Fernandez</t>
  </si>
  <si>
    <t>Shannon  Cai</t>
  </si>
  <si>
    <t>Shannon  Chow</t>
  </si>
  <si>
    <t>Shannon  Ortega</t>
  </si>
  <si>
    <t>Shannon  Sun</t>
  </si>
  <si>
    <t>Shannon  Vazquez</t>
  </si>
  <si>
    <t>Shannon  Wang</t>
  </si>
  <si>
    <t>Shannon  Yang</t>
  </si>
  <si>
    <t>Shannon  Zhao</t>
  </si>
  <si>
    <t>Shannon F Wu</t>
  </si>
  <si>
    <t>Shannon M Zheng</t>
  </si>
  <si>
    <t>Shannon S Munoz</t>
  </si>
  <si>
    <t>Sharon  Raji</t>
  </si>
  <si>
    <t>Sharon  Salavaria</t>
  </si>
  <si>
    <t>Sharon  Yuan</t>
  </si>
  <si>
    <t>Sharon L Simpson</t>
  </si>
  <si>
    <t>Sharon M Tang</t>
  </si>
  <si>
    <t>Sharon T Sharma</t>
  </si>
  <si>
    <t>Shaun  Carson</t>
  </si>
  <si>
    <t>Shaun  Rai</t>
  </si>
  <si>
    <t>Shaun  Shan</t>
  </si>
  <si>
    <t>Shaun  Shen</t>
  </si>
  <si>
    <t>Shaun M Black</t>
  </si>
  <si>
    <t>Shawn  Raje</t>
  </si>
  <si>
    <t>Shawn  Tang</t>
  </si>
  <si>
    <t>Shawna  Lal</t>
  </si>
  <si>
    <t>Shawna  Xu</t>
  </si>
  <si>
    <t>Shawna C Black</t>
  </si>
  <si>
    <t>Shawna K Shan</t>
  </si>
  <si>
    <t>Shawna L Kumar</t>
  </si>
  <si>
    <t>Shawna P Raji</t>
  </si>
  <si>
    <t>Sheena  Lal</t>
  </si>
  <si>
    <t>Sheena D Pal</t>
  </si>
  <si>
    <t>Sheila  Alonso</t>
  </si>
  <si>
    <t>Sheila  Munoz</t>
  </si>
  <si>
    <t>Sheila B Diaz</t>
  </si>
  <si>
    <t>Sheila B Gill</t>
  </si>
  <si>
    <t>Sheila I Blanco</t>
  </si>
  <si>
    <t>Sheila J Gomez</t>
  </si>
  <si>
    <t>Sheila L Navarro</t>
  </si>
  <si>
    <t>Stacey  Hu</t>
  </si>
  <si>
    <t>Stacey  Li</t>
  </si>
  <si>
    <t>Stacey  Yang</t>
  </si>
  <si>
    <t>Stacey J Zeng</t>
  </si>
  <si>
    <t>Stacy  Alvarez</t>
  </si>
  <si>
    <t>Stacy  Gill</t>
  </si>
  <si>
    <t>Stacy C Navarro</t>
  </si>
  <si>
    <t>Stacy D Ramos</t>
  </si>
  <si>
    <t>Stacy L Diaz</t>
  </si>
  <si>
    <t>Stanley J Rana</t>
  </si>
  <si>
    <t>Stanley Z Martinez</t>
  </si>
  <si>
    <t>Stefanie  Subram</t>
  </si>
  <si>
    <t>Stefanie E Garcia</t>
  </si>
  <si>
    <t>Steve  Liang</t>
  </si>
  <si>
    <t>Steve  Schmidt</t>
  </si>
  <si>
    <t>Steve  Ye</t>
  </si>
  <si>
    <t>Steve C Zhou</t>
  </si>
  <si>
    <t>Steve M Cai</t>
  </si>
  <si>
    <t>Steven  Reed</t>
  </si>
  <si>
    <t>Summer  Kapoor</t>
  </si>
  <si>
    <t>Summer  Lopez</t>
  </si>
  <si>
    <t>Summer C Raman</t>
  </si>
  <si>
    <t>Summer D Madan</t>
  </si>
  <si>
    <t>Summer E Sullivan</t>
  </si>
  <si>
    <t>Summer G Patel</t>
  </si>
  <si>
    <t>Summer S Sai</t>
  </si>
  <si>
    <t>Susan  Cai</t>
  </si>
  <si>
    <t>Susan  Gao</t>
  </si>
  <si>
    <t>Susan  Hu</t>
  </si>
  <si>
    <t>Susan C Lu</t>
  </si>
  <si>
    <t>Susan L Zhao</t>
  </si>
  <si>
    <t>Susan S Zhang</t>
  </si>
  <si>
    <t>Suzanne  Zeng</t>
  </si>
  <si>
    <t>Suzanne E Zhu</t>
  </si>
  <si>
    <t>Suzanne P Sun</t>
  </si>
  <si>
    <t>Sydney  Adams</t>
  </si>
  <si>
    <t>Sydney  Johnson</t>
  </si>
  <si>
    <t>Sydney  Thomas</t>
  </si>
  <si>
    <t>Sydney  Washington</t>
  </si>
  <si>
    <t>Sydney D Cook</t>
  </si>
  <si>
    <t>Tabitha  Martin</t>
  </si>
  <si>
    <t>Tabitha  Sanz</t>
  </si>
  <si>
    <t>Tabitha  Suarez</t>
  </si>
  <si>
    <t>Tabitha A Gonzalez</t>
  </si>
  <si>
    <t>Tabitha A Gutierrez</t>
  </si>
  <si>
    <t>Tabitha D Prasad</t>
  </si>
  <si>
    <t>Tabitha L Hernandez</t>
  </si>
  <si>
    <t>Tabitha W Sara</t>
  </si>
  <si>
    <t>Tamara  Anand</t>
  </si>
  <si>
    <t>Tamara  Pal</t>
  </si>
  <si>
    <t>Tamara A Kumar</t>
  </si>
  <si>
    <t>Tamara E Yuan</t>
  </si>
  <si>
    <t>Tamara G Shen</t>
  </si>
  <si>
    <t>Tamara H Johnston</t>
  </si>
  <si>
    <t>Tamara M She</t>
  </si>
  <si>
    <t>Tammy  Rodriguez</t>
  </si>
  <si>
    <t>Tammy A Fernandez</t>
  </si>
  <si>
    <t>Tanya  Moreno</t>
  </si>
  <si>
    <t>Tanya  Munoz</t>
  </si>
  <si>
    <t>Tanya I Rubio</t>
  </si>
  <si>
    <t>Tanya R Ramos</t>
  </si>
  <si>
    <t>Tara  Nara</t>
  </si>
  <si>
    <t>Tara E Jai</t>
  </si>
  <si>
    <t>Tara I Goel</t>
  </si>
  <si>
    <t>Tasha  Shan</t>
  </si>
  <si>
    <t>Tasha E Xu</t>
  </si>
  <si>
    <t>Tasha L Rai</t>
  </si>
  <si>
    <t>Tasha M Kumar</t>
  </si>
  <si>
    <t>Tasha T Raji</t>
  </si>
  <si>
    <t>Taylor  Barnes</t>
  </si>
  <si>
    <t>Taylor D White</t>
  </si>
  <si>
    <t>Taylor M Miller</t>
  </si>
  <si>
    <t>Teresa  Alonso</t>
  </si>
  <si>
    <t>Teresa  Gill</t>
  </si>
  <si>
    <t>Teresa D Gomez</t>
  </si>
  <si>
    <t>Teresa E Navarro</t>
  </si>
  <si>
    <t>Teresa R Munoz</t>
  </si>
  <si>
    <t>Terrance  Martinez</t>
  </si>
  <si>
    <t>Terrance E Malhotra</t>
  </si>
  <si>
    <t>Terrance M Rana</t>
  </si>
  <si>
    <t>Terrance T Lopez</t>
  </si>
  <si>
    <t>Terrence  Carson</t>
  </si>
  <si>
    <t>Terrence  Lal</t>
  </si>
  <si>
    <t>Terrence M Pal</t>
  </si>
  <si>
    <t>Terrence N Sharma</t>
  </si>
  <si>
    <t>Terrence R Tang</t>
  </si>
  <si>
    <t>Terry  Lal</t>
  </si>
  <si>
    <t>Terry  Raji</t>
  </si>
  <si>
    <t>Terry  Xu</t>
  </si>
  <si>
    <t>Terry H Pal</t>
  </si>
  <si>
    <t>Terry R Yuan</t>
  </si>
  <si>
    <t>Theodore  Gill</t>
  </si>
  <si>
    <t>Theodore F Dominguez</t>
  </si>
  <si>
    <t>Theodore M Sanz</t>
  </si>
  <si>
    <t>Theresa  Navarro</t>
  </si>
  <si>
    <t>Theresa  Torres</t>
  </si>
  <si>
    <t>Theresa G Ramos</t>
  </si>
  <si>
    <t>Theresa L Carlson</t>
  </si>
  <si>
    <t>Theresa M Munoz</t>
  </si>
  <si>
    <t>Thomas  Harris</t>
  </si>
  <si>
    <t>Thomas  Smith</t>
  </si>
  <si>
    <t>Thomas N Shan</t>
  </si>
  <si>
    <t>Tiffany  Cai</t>
  </si>
  <si>
    <t>Tiffany  Guo</t>
  </si>
  <si>
    <t>Tiffany  Liang</t>
  </si>
  <si>
    <t>Tiffany  Zhu</t>
  </si>
  <si>
    <t>Tiffany B Zeng</t>
  </si>
  <si>
    <t>Tiffany E Gao</t>
  </si>
  <si>
    <t>Tiffany E Zimmerman</t>
  </si>
  <si>
    <t>Tiffany K Yang</t>
  </si>
  <si>
    <t>Timothy C Parker</t>
  </si>
  <si>
    <t>Tina  Garcia</t>
  </si>
  <si>
    <t>Tina  Sara</t>
  </si>
  <si>
    <t>Tina C Malhotra</t>
  </si>
  <si>
    <t>Tina J Martinez</t>
  </si>
  <si>
    <t>Tina L Sai</t>
  </si>
  <si>
    <t>Tina S Chandra</t>
  </si>
  <si>
    <t>Todd  Ma</t>
  </si>
  <si>
    <t>Todd D Lu</t>
  </si>
  <si>
    <t>Tommy  Black</t>
  </si>
  <si>
    <t>Tommy  Chander</t>
  </si>
  <si>
    <t>Tommy  Goel</t>
  </si>
  <si>
    <t>Tommy  Lal</t>
  </si>
  <si>
    <t>Tommy  Nara</t>
  </si>
  <si>
    <t>Tommy C Jai</t>
  </si>
  <si>
    <t>Toni  Garcia</t>
  </si>
  <si>
    <t>Toni  Malhotra</t>
  </si>
  <si>
    <t>Toni  Perez</t>
  </si>
  <si>
    <t>Toni  Randall</t>
  </si>
  <si>
    <t>Toni  Suri</t>
  </si>
  <si>
    <t>Toni E Patel</t>
  </si>
  <si>
    <t>Toni J Rodriguez</t>
  </si>
  <si>
    <t>Toni K Lopez</t>
  </si>
  <si>
    <t>Toni L Vance</t>
  </si>
  <si>
    <t>Toni M Sullivan</t>
  </si>
  <si>
    <t>Tony  Natsuhara</t>
  </si>
  <si>
    <t>Tony  Shen</t>
  </si>
  <si>
    <t>Tony M Shan</t>
  </si>
  <si>
    <t>Tonya  Chande</t>
  </si>
  <si>
    <t>Tonya  Chander</t>
  </si>
  <si>
    <t>Tonya  Goel</t>
  </si>
  <si>
    <t>Tonya  Rai</t>
  </si>
  <si>
    <t>Tonya  Xu</t>
  </si>
  <si>
    <t>Tonya A Kumar</t>
  </si>
  <si>
    <t>Tonya N Andersen</t>
  </si>
  <si>
    <t>Tracy  Sharma</t>
  </si>
  <si>
    <t>Tracy J Chande</t>
  </si>
  <si>
    <t>Tracy L Xu</t>
  </si>
  <si>
    <t>Trevor C Powell</t>
  </si>
  <si>
    <t>Trevor M Price</t>
  </si>
  <si>
    <t>Trisha  Cai</t>
  </si>
  <si>
    <t>Trisha  Guo</t>
  </si>
  <si>
    <t>Trisha  Lu</t>
  </si>
  <si>
    <t>Trisha  Xu</t>
  </si>
  <si>
    <t>Trisha B Zhou</t>
  </si>
  <si>
    <t>Trisha V Wang</t>
  </si>
  <si>
    <t>Troy E Kapoor</t>
  </si>
  <si>
    <t>Troy H Sanchez</t>
  </si>
  <si>
    <t>Troy M Suri</t>
  </si>
  <si>
    <t>Troy P Arun</t>
  </si>
  <si>
    <t>Troy R Sara</t>
  </si>
  <si>
    <t>Tyrone  Diaz</t>
  </si>
  <si>
    <t>Tyrone  Serrano</t>
  </si>
  <si>
    <t>Tyrone H Ortega</t>
  </si>
  <si>
    <t>Tyrone K Alvarez</t>
  </si>
  <si>
    <t>Tyrone K Navarro</t>
  </si>
  <si>
    <t>Valerie  Liang</t>
  </si>
  <si>
    <t>Valerie  Lu</t>
  </si>
  <si>
    <t>Valerie J Huang</t>
  </si>
  <si>
    <t>Valerie L Yang</t>
  </si>
  <si>
    <t>Valerie M Hu</t>
  </si>
  <si>
    <t>Vanessa A Price</t>
  </si>
  <si>
    <t>Vanessa J Diaz</t>
  </si>
  <si>
    <t>Veronica  Chandra</t>
  </si>
  <si>
    <t>Veronica  Patel</t>
  </si>
  <si>
    <t>Veronica  Srini</t>
  </si>
  <si>
    <t>Veronica G Kapoor</t>
  </si>
  <si>
    <t>Veronica J Malhotra</t>
  </si>
  <si>
    <t>Veronica R Raman</t>
  </si>
  <si>
    <t>Victor  Blanco</t>
  </si>
  <si>
    <t>Victor  Jimenez</t>
  </si>
  <si>
    <t>Victor  Sanz</t>
  </si>
  <si>
    <t>Victor J Gutierrez</t>
  </si>
  <si>
    <t>Victor R Vazquez</t>
  </si>
  <si>
    <t>Victor T Hernandez</t>
  </si>
  <si>
    <t>Victoria  Anderson</t>
  </si>
  <si>
    <t>Victoria  Bradley</t>
  </si>
  <si>
    <t>Victoria  Gonzales</t>
  </si>
  <si>
    <t>Victoria J Cook</t>
  </si>
  <si>
    <t>Victoria S Cooper</t>
  </si>
  <si>
    <t>Vincent  Ye</t>
  </si>
  <si>
    <t>Vincent L Cai</t>
  </si>
  <si>
    <t>Vincent M Zhang</t>
  </si>
  <si>
    <t>Virginia  Gonzalez</t>
  </si>
  <si>
    <t>Virginia  Martinez</t>
  </si>
  <si>
    <t>Virginia  Raman</t>
  </si>
  <si>
    <t>Virginia  Subram</t>
  </si>
  <si>
    <t>Virginia A Perez</t>
  </si>
  <si>
    <t>Virginia C Garcia</t>
  </si>
  <si>
    <t>Virginia M Chandra</t>
  </si>
  <si>
    <t>Virginia R Patel</t>
  </si>
  <si>
    <t>Walter  Dominguez</t>
  </si>
  <si>
    <t>Walter  Hernandez</t>
  </si>
  <si>
    <t>Walter  Jimenez</t>
  </si>
  <si>
    <t>Walter A Romero</t>
  </si>
  <si>
    <t>Walter J Sanz</t>
  </si>
  <si>
    <t>Warren  Andersen</t>
  </si>
  <si>
    <t>Warren  Shan</t>
  </si>
  <si>
    <t>Warren A Kumar</t>
  </si>
  <si>
    <t>Warren A Ma</t>
  </si>
  <si>
    <t>Warren B Lal</t>
  </si>
  <si>
    <t>Warren H Lu</t>
  </si>
  <si>
    <t>Warren J Raji</t>
  </si>
  <si>
    <t>Warren L Chow</t>
  </si>
  <si>
    <t>Warren L Zhang</t>
  </si>
  <si>
    <t>Warren M Wu</t>
  </si>
  <si>
    <t>Warren P Yuan</t>
  </si>
  <si>
    <t>Warren R Li</t>
  </si>
  <si>
    <t>Warren R Zeng</t>
  </si>
  <si>
    <t>Warren S Jai</t>
  </si>
  <si>
    <t>Wayne  Kumar</t>
  </si>
  <si>
    <t>Wayne A Raje</t>
  </si>
  <si>
    <t>Wayne A Raji</t>
  </si>
  <si>
    <t>Wayne E Black</t>
  </si>
  <si>
    <t>Wayne P Shen</t>
  </si>
  <si>
    <t>Wayne S Tang</t>
  </si>
  <si>
    <t>Wendy  Dominguez</t>
  </si>
  <si>
    <t>Wendy A Torres</t>
  </si>
  <si>
    <t>Wendy H Romero</t>
  </si>
  <si>
    <t>Wendy J Blanco</t>
  </si>
  <si>
    <t>Wesley  Gao</t>
  </si>
  <si>
    <t>Wesley  Huang</t>
  </si>
  <si>
    <t>Wesley  Li</t>
  </si>
  <si>
    <t>Wesley K Xu</t>
  </si>
  <si>
    <t>Wesley K Yang</t>
  </si>
  <si>
    <t>Wesley L Zhu</t>
  </si>
  <si>
    <t>Whitney  Kovár</t>
  </si>
  <si>
    <t>Whitney  Perez</t>
  </si>
  <si>
    <t>Whitney A Rana</t>
  </si>
  <si>
    <t>Whitney D Malhotra</t>
  </si>
  <si>
    <t>Whitney F Patel</t>
  </si>
  <si>
    <t>Whitney J Suri</t>
  </si>
  <si>
    <t>Willie  Johnsen</t>
  </si>
  <si>
    <t>Willie  Lu</t>
  </si>
  <si>
    <t>Willie  Rai</t>
  </si>
  <si>
    <t>Willie  Yuan</t>
  </si>
  <si>
    <t>Willie A Tang</t>
  </si>
  <si>
    <t>Willie B Chande</t>
  </si>
  <si>
    <t>Willie C Huang</t>
  </si>
  <si>
    <t>Willie C Xu</t>
  </si>
  <si>
    <t>Willie J Pal</t>
  </si>
  <si>
    <t>Willie S Cai</t>
  </si>
  <si>
    <t>Willie S Shen</t>
  </si>
  <si>
    <t>Willie T Zhang</t>
  </si>
  <si>
    <t>Wilson C Pais</t>
  </si>
  <si>
    <t>Wyatt  Henderson</t>
  </si>
  <si>
    <t>Wyatt  Jenkins</t>
  </si>
  <si>
    <t>Wyatt A Mitchell</t>
  </si>
  <si>
    <t>Wyatt D Rodriguez</t>
  </si>
  <si>
    <t>Xavier  Evans</t>
  </si>
  <si>
    <t>Yolanda  Andersen</t>
  </si>
  <si>
    <t>Yolanda  Bhat</t>
  </si>
  <si>
    <t>Yolanda  Nara</t>
  </si>
  <si>
    <t>Yolanda  Shan</t>
  </si>
  <si>
    <t>Yolanda J Kumar</t>
  </si>
  <si>
    <t>Yolanda M Goel</t>
  </si>
  <si>
    <t>Yolanda M She</t>
  </si>
  <si>
    <t>Zachary  Wilson</t>
  </si>
  <si>
    <t>Zachary M Jai</t>
  </si>
  <si>
    <t>Zachary M Miller</t>
  </si>
  <si>
    <t>Zoe  Kelly</t>
  </si>
  <si>
    <t>Top_5 and Others Customers</t>
  </si>
  <si>
    <t>No_of _customers</t>
  </si>
  <si>
    <t>Avg_customer_age</t>
  </si>
  <si>
    <t xml:space="preserve">Caption </t>
  </si>
  <si>
    <t>Gender</t>
  </si>
  <si>
    <t>F</t>
  </si>
  <si>
    <t>M</t>
  </si>
  <si>
    <t>Duplicate for calculation</t>
  </si>
  <si>
    <t>For the Chart</t>
  </si>
  <si>
    <t>Duplicate for Calculation</t>
  </si>
  <si>
    <t>Age_Group</t>
  </si>
  <si>
    <t>26-39</t>
  </si>
  <si>
    <t>30-34</t>
  </si>
  <si>
    <t>35-39</t>
  </si>
  <si>
    <t>40-44</t>
  </si>
  <si>
    <t>45-49</t>
  </si>
  <si>
    <t>50 Plus</t>
  </si>
  <si>
    <t>Percentage contrubition</t>
  </si>
  <si>
    <t>age_group</t>
  </si>
  <si>
    <t>0-25</t>
  </si>
  <si>
    <t>Country</t>
  </si>
  <si>
    <t>Australia</t>
  </si>
  <si>
    <t>Canada</t>
  </si>
  <si>
    <t>France</t>
  </si>
  <si>
    <t>Germany</t>
  </si>
  <si>
    <t>United Kingdom</t>
  </si>
  <si>
    <t>United States</t>
  </si>
  <si>
    <t>X</t>
  </si>
  <si>
    <t>Y</t>
  </si>
  <si>
    <t>Top 5 and Other Customers</t>
  </si>
  <si>
    <t>Average Customer Age</t>
  </si>
  <si>
    <t>Age Group</t>
  </si>
  <si>
    <t>Map Chart</t>
  </si>
  <si>
    <t>Top_2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</si>
</sst>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164" formatCode="0.0%;\-0.0%;0.0%"/>
    <numFmt numFmtId="165" formatCode="[&lt;999999]0.00,&quot; k&quot;;[&lt;999999999]0.00&quot; M&quot;;0.00&quot; B&quot;"/>
    <numFmt numFmtId="166" formatCode="[&lt;999999]\$0.00,&quot; k&quot;;[&lt;999999999]\$0.00,,&quot; M&quot;;\$0.00&quot; B&quot;"/>
    <numFmt numFmtId="167" formatCode="[&lt;999999]\$0.00,&quot; k&quot;;[&lt;999999999]0.00,,&quot; M&quot;;\$0.00&quot; B&quot;"/>
    <numFmt numFmtId="168" formatCode="_ * #,##0_ ;_ * \-#,##0_ ;_ * &quot;-&quot;??_ ;_ @_ "/>
    <numFmt numFmtId="169" formatCode="#,##0.0"/>
    <numFmt numFmtId="170" formatCode="0.0%"/>
    <numFmt numFmtId="171" formatCode="\+0.00%;\-0.00%;0.00%"/>
    <numFmt numFmtId="172" formatCode="[&lt;999999]#,\ &quot; K&quot;;[&lt;999999999]0.00,,&quot; M&quot;;#&quot;B &quot;\ "/>
    <numFmt numFmtId="173" formatCode="[&lt;999999]#,&quot; K&quot;;[&lt;999999999]0#,,&quot; M&quot;;#&quot; B&quot;"/>
  </numFmts>
  <fonts count="5" x14ac:knownFonts="1">
    <font>
      <sz val="11"/>
      <color theme="1"/>
      <name val="Aptos Narrow"/>
      <family val="2"/>
      <scheme val="minor"/>
    </font>
    <font>
      <b/>
      <sz val="11"/>
      <color theme="1"/>
      <name val="Aptos Narrow"/>
      <family val="2"/>
      <scheme val="minor"/>
    </font>
    <font>
      <sz val="8"/>
      <color rgb="FF000000"/>
      <name val="Segoe UI"/>
      <family val="2"/>
    </font>
    <font>
      <sz val="8"/>
      <name val="Aptos Narrow"/>
      <family val="2"/>
      <scheme val="minor"/>
    </font>
    <font>
      <i/>
      <sz val="11"/>
      <color theme="1"/>
      <name val="Aptos Narrow"/>
      <family val="2"/>
      <scheme val="minor"/>
    </font>
  </fonts>
  <fills count="7">
    <fill>
      <patternFill patternType="none"/>
    </fill>
    <fill>
      <patternFill patternType="gray125"/>
    </fill>
    <fill>
      <patternFill patternType="solid">
        <fgColor theme="0" tint="-0.34998626667073579"/>
        <bgColor indexed="64"/>
      </patternFill>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rgb="FFB8B8B8"/>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s>
  <cellStyleXfs count="1">
    <xf numFmtId="0" fontId="0" fillId="0" borderId="0"/>
  </cellStyleXfs>
  <cellXfs count="66">
    <xf numFmtId="0" fontId="0" fillId="0" borderId="0" xfId="0"/>
    <xf numFmtId="3" fontId="0" fillId="0" borderId="0" xfId="0" applyNumberFormat="1"/>
    <xf numFmtId="164" fontId="0" fillId="0" borderId="0" xfId="0" applyNumberFormat="1"/>
    <xf numFmtId="165" fontId="0" fillId="0" borderId="0" xfId="0" applyNumberFormat="1"/>
    <xf numFmtId="166" fontId="0" fillId="0" borderId="0" xfId="0" applyNumberFormat="1"/>
    <xf numFmtId="0" fontId="0" fillId="0" borderId="0" xfId="0" applyAlignment="1">
      <alignment horizontal="center"/>
    </xf>
    <xf numFmtId="0" fontId="0" fillId="0" borderId="0" xfId="0" pivotButton="1"/>
    <xf numFmtId="169" fontId="0" fillId="0" borderId="0" xfId="0" applyNumberFormat="1"/>
    <xf numFmtId="0" fontId="0" fillId="0" borderId="1" xfId="0" applyBorder="1"/>
    <xf numFmtId="169" fontId="0" fillId="0" borderId="1" xfId="0" applyNumberFormat="1" applyBorder="1"/>
    <xf numFmtId="168" fontId="0" fillId="0" borderId="1" xfId="0" applyNumberFormat="1" applyBorder="1"/>
    <xf numFmtId="166" fontId="0" fillId="0" borderId="1" xfId="0" applyNumberFormat="1" applyBorder="1"/>
    <xf numFmtId="0" fontId="1" fillId="2" borderId="1" xfId="0" applyFont="1" applyFill="1" applyBorder="1"/>
    <xf numFmtId="169" fontId="1" fillId="2" borderId="1" xfId="0" applyNumberFormat="1" applyFont="1" applyFill="1" applyBorder="1"/>
    <xf numFmtId="170" fontId="0" fillId="0" borderId="1" xfId="0" applyNumberFormat="1" applyBorder="1"/>
    <xf numFmtId="0" fontId="0" fillId="0" borderId="0" xfId="0" applyBorder="1"/>
    <xf numFmtId="167" fontId="0" fillId="0" borderId="1" xfId="0" applyNumberFormat="1" applyBorder="1"/>
    <xf numFmtId="0" fontId="0" fillId="3" borderId="1" xfId="0" applyFill="1" applyBorder="1"/>
    <xf numFmtId="0" fontId="0" fillId="4" borderId="1" xfId="0" applyFill="1" applyBorder="1"/>
    <xf numFmtId="9" fontId="0" fillId="0" borderId="0" xfId="0" applyNumberFormat="1"/>
    <xf numFmtId="9" fontId="0" fillId="0" borderId="1" xfId="0" applyNumberFormat="1" applyBorder="1"/>
    <xf numFmtId="0" fontId="0" fillId="5" borderId="1" xfId="0" applyFill="1" applyBorder="1"/>
    <xf numFmtId="0" fontId="0" fillId="5" borderId="0" xfId="0" applyFill="1"/>
    <xf numFmtId="171" fontId="0" fillId="5" borderId="0" xfId="0" applyNumberFormat="1" applyFill="1"/>
    <xf numFmtId="10" fontId="0" fillId="0" borderId="1" xfId="0" applyNumberFormat="1" applyBorder="1"/>
    <xf numFmtId="0" fontId="0" fillId="0" borderId="0" xfId="0" applyFill="1" applyBorder="1"/>
    <xf numFmtId="166" fontId="0" fillId="0" borderId="0" xfId="0" applyNumberFormat="1" applyFill="1" applyBorder="1"/>
    <xf numFmtId="9" fontId="0" fillId="0" borderId="0" xfId="0" applyNumberFormat="1" applyFill="1" applyBorder="1"/>
    <xf numFmtId="171" fontId="0" fillId="0" borderId="0" xfId="0" applyNumberFormat="1" applyFill="1" applyBorder="1"/>
    <xf numFmtId="10" fontId="0" fillId="0" borderId="0" xfId="0" applyNumberFormat="1" applyFill="1" applyBorder="1"/>
    <xf numFmtId="0" fontId="1" fillId="0" borderId="0" xfId="0" applyFont="1" applyFill="1" applyBorder="1"/>
    <xf numFmtId="167" fontId="0" fillId="0" borderId="0" xfId="0" applyNumberFormat="1" applyFill="1" applyBorder="1"/>
    <xf numFmtId="169" fontId="0" fillId="0" borderId="0" xfId="0" applyNumberFormat="1" applyFill="1" applyBorder="1"/>
    <xf numFmtId="170" fontId="0" fillId="0" borderId="0" xfId="0" applyNumberFormat="1" applyFill="1" applyBorder="1"/>
    <xf numFmtId="0" fontId="1" fillId="0" borderId="0" xfId="0" applyFont="1" applyBorder="1" applyAlignment="1">
      <alignment horizontal="center"/>
    </xf>
    <xf numFmtId="0" fontId="0" fillId="5" borderId="0" xfId="0" applyFill="1" applyAlignment="1">
      <alignment horizontal="center"/>
    </xf>
    <xf numFmtId="0" fontId="0" fillId="2" borderId="1" xfId="0" applyFill="1" applyBorder="1"/>
    <xf numFmtId="0" fontId="0" fillId="0" borderId="1" xfId="0" applyBorder="1" applyAlignment="1">
      <alignment horizontal="center"/>
    </xf>
    <xf numFmtId="0" fontId="0" fillId="0" borderId="1" xfId="0" applyFill="1" applyBorder="1" applyAlignment="1">
      <alignment horizontal="center"/>
    </xf>
    <xf numFmtId="0" fontId="0" fillId="5" borderId="0" xfId="0" applyFill="1" applyBorder="1"/>
    <xf numFmtId="166" fontId="0" fillId="0" borderId="1" xfId="0" applyNumberFormat="1" applyFill="1" applyBorder="1" applyAlignment="1">
      <alignment horizontal="center"/>
    </xf>
    <xf numFmtId="10" fontId="0" fillId="0" borderId="0" xfId="0" applyNumberFormat="1"/>
    <xf numFmtId="172" fontId="0" fillId="0" borderId="0" xfId="0" applyNumberFormat="1"/>
    <xf numFmtId="0" fontId="0" fillId="6" borderId="0" xfId="0" applyFill="1"/>
    <xf numFmtId="0" fontId="1" fillId="6" borderId="0" xfId="0" applyFont="1" applyFill="1" applyBorder="1" applyAlignment="1">
      <alignment horizontal="center"/>
    </xf>
    <xf numFmtId="0" fontId="1" fillId="5" borderId="0" xfId="0" applyFont="1" applyFill="1" applyAlignment="1">
      <alignment horizontal="center"/>
    </xf>
    <xf numFmtId="0" fontId="1" fillId="0" borderId="0" xfId="0" applyFont="1" applyFill="1" applyBorder="1" applyAlignment="1">
      <alignment horizontal="center"/>
    </xf>
    <xf numFmtId="0" fontId="1" fillId="5" borderId="0" xfId="0" applyFont="1" applyFill="1"/>
    <xf numFmtId="1" fontId="0" fillId="0" borderId="0" xfId="0" applyNumberFormat="1"/>
    <xf numFmtId="0" fontId="4" fillId="0" borderId="0" xfId="0" applyFont="1"/>
    <xf numFmtId="0" fontId="0" fillId="0" borderId="0" xfId="0" applyFill="1"/>
    <xf numFmtId="0" fontId="1" fillId="0" borderId="0" xfId="0" applyFont="1" applyFill="1" applyAlignment="1">
      <alignment horizontal="center"/>
    </xf>
    <xf numFmtId="0" fontId="0" fillId="0" borderId="0" xfId="0" applyFill="1" applyAlignment="1">
      <alignment horizontal="center"/>
    </xf>
    <xf numFmtId="166" fontId="1" fillId="0" borderId="0" xfId="0" applyNumberFormat="1" applyFont="1" applyAlignment="1">
      <alignment horizontal="center"/>
    </xf>
    <xf numFmtId="173" fontId="0" fillId="0" borderId="0" xfId="0" applyNumberFormat="1"/>
    <xf numFmtId="0" fontId="1" fillId="6" borderId="0" xfId="0" applyFont="1" applyFill="1" applyAlignment="1">
      <alignment horizontal="center"/>
    </xf>
    <xf numFmtId="0" fontId="1" fillId="2" borderId="1" xfId="0" applyFont="1" applyFill="1" applyBorder="1" applyAlignment="1">
      <alignment horizontal="center"/>
    </xf>
    <xf numFmtId="0" fontId="1" fillId="5" borderId="2" xfId="0" applyFont="1" applyFill="1" applyBorder="1" applyAlignment="1">
      <alignment horizontal="center"/>
    </xf>
    <xf numFmtId="0" fontId="1" fillId="5" borderId="3" xfId="0" applyFont="1" applyFill="1" applyBorder="1" applyAlignment="1">
      <alignment horizontal="center"/>
    </xf>
    <xf numFmtId="0" fontId="1" fillId="5" borderId="0" xfId="0" applyFont="1" applyFill="1" applyAlignment="1">
      <alignment horizontal="center"/>
    </xf>
    <xf numFmtId="0" fontId="1" fillId="5" borderId="4" xfId="0" applyFont="1" applyFill="1" applyBorder="1" applyAlignment="1">
      <alignment horizontal="center"/>
    </xf>
    <xf numFmtId="0" fontId="1" fillId="5" borderId="0" xfId="0" applyFont="1" applyFill="1" applyBorder="1" applyAlignment="1">
      <alignment horizontal="center"/>
    </xf>
    <xf numFmtId="0" fontId="1" fillId="0" borderId="0" xfId="0" applyFont="1" applyFill="1" applyBorder="1" applyAlignment="1">
      <alignment horizontal="center"/>
    </xf>
    <xf numFmtId="0" fontId="0" fillId="5" borderId="0" xfId="0" applyFill="1" applyAlignment="1">
      <alignment horizontal="center"/>
    </xf>
    <xf numFmtId="0" fontId="0" fillId="5" borderId="0" xfId="0" applyFill="1" applyBorder="1" applyAlignment="1">
      <alignment horizontal="center"/>
    </xf>
    <xf numFmtId="170" fontId="0" fillId="0" borderId="1" xfId="0" applyNumberFormat="1" applyBorder="1" applyAlignment="1">
      <alignment horizontal="center"/>
    </xf>
  </cellXfs>
  <cellStyles count="1">
    <cellStyle name="Normal" xfId="0" builtinId="0"/>
  </cellStyles>
  <dxfs count="63">
    <dxf>
      <numFmt numFmtId="172" formatCode="[&lt;999999]#,\ &quot; K&quot;;[&lt;999999999]0.00,,&quot; M&quot;;#&quot;B &quot;\ "/>
    </dxf>
    <dxf>
      <alignment horizontal="center"/>
    </dxf>
    <dxf>
      <numFmt numFmtId="166" formatCode="[&lt;999999]\$0.00,&quot; k&quot;;[&lt;999999999]\$0.00,,&quot; M&quot;;\$0.00&quot; B&quot;"/>
    </dxf>
    <dxf>
      <numFmt numFmtId="173" formatCode="[&lt;999999]#,&quot; K&quot;;[&lt;999999999]0#,,&quot; M&quot;;#&quot; B&quot;"/>
    </dxf>
    <dxf>
      <numFmt numFmtId="173" formatCode="[&lt;999999]#,&quot; K&quot;;[&lt;999999999]0#,,&quot; M&quot;;#&quot; B&quot;"/>
    </dxf>
    <dxf>
      <numFmt numFmtId="1" formatCode="0"/>
    </dxf>
    <dxf>
      <numFmt numFmtId="1" formatCode="0"/>
    </dxf>
    <dxf>
      <numFmt numFmtId="172" formatCode="[&lt;999999]#,\ &quot; K&quot;;[&lt;999999999]0.00,,&quot; M&quot;;#&quot;B &quot;\ "/>
    </dxf>
    <dxf>
      <alignment horizontal="center"/>
    </dxf>
    <dxf>
      <numFmt numFmtId="166" formatCode="[&lt;999999]\$0.00,&quot; k&quot;;[&lt;999999999]\$0.00,,&quot; M&quot;;\$0.00&quot; B&quot;"/>
    </dxf>
    <dxf>
      <numFmt numFmtId="166" formatCode="[&lt;999999]\$0.00,&quot; k&quot;;[&lt;999999999]\$0.00,,&quot; M&quot;;\$0.00&quot; B&quot;"/>
    </dxf>
    <dxf>
      <numFmt numFmtId="166" formatCode="[&lt;999999]\$0.00,&quot; k&quot;;[&lt;999999999]\$0.00,,&quot; M&quot;;\$0.00&quot; B&quot;"/>
    </dxf>
    <dxf>
      <numFmt numFmtId="1" formatCode="0"/>
    </dxf>
    <dxf>
      <alignment horizontal="center"/>
    </dxf>
    <dxf>
      <numFmt numFmtId="166" formatCode="[&lt;999999]\$0.00,&quot; k&quot;;[&lt;999999999]\$0.00,,&quot; M&quot;;\$0.00&quot; B&quot;"/>
    </dxf>
    <dxf>
      <alignment horizontal="center"/>
    </dxf>
    <dxf>
      <numFmt numFmtId="166" formatCode="[&lt;999999]\$0.00,&quot; k&quot;;[&lt;999999999]\$0.00,,&quot; M&quot;;\$0.00&quot; B&quot;"/>
    </dxf>
    <dxf>
      <numFmt numFmtId="172" formatCode="[&lt;999999]#,\ &quot; K&quot;;[&lt;999999999]0.00,,&quot; M&quot;;#&quot;B &quot;\ "/>
    </dxf>
    <dxf>
      <alignment horizontal="center"/>
    </dxf>
    <dxf>
      <numFmt numFmtId="166" formatCode="[&lt;999999]\$0.00,&quot; k&quot;;[&lt;999999999]\$0.00,,&quot; M&quot;;\$0.00&quot; B&quot;"/>
    </dxf>
    <dxf>
      <alignment horizontal="center"/>
    </dxf>
    <dxf>
      <numFmt numFmtId="166" formatCode="[&lt;999999]\$0.00,&quot; k&quot;;[&lt;999999999]\$0.00,,&quot; M&quot;;\$0.00&quot; B&quot;"/>
    </dxf>
    <dxf>
      <fill>
        <patternFill>
          <bgColor theme="4" tint="0.79998168889431442"/>
        </patternFill>
      </fill>
    </dxf>
    <dxf>
      <fill>
        <patternFill patternType="solid">
          <bgColor theme="0" tint="-0.34998626667073579"/>
        </patternFill>
      </fill>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166" formatCode="[&lt;999999]\$0.00,&quot; k&quot;;[&lt;999999999]\$0.00,,&quot; M&quot;;\$0.00&quot; B&quot;"/>
    </dxf>
    <dxf>
      <numFmt numFmtId="166" formatCode="[&lt;999999]\$0.00,&quot; k&quot;;[&lt;999999999]\$0.00,,&quot; M&quot;;\$0.00&quot; B&quot;"/>
    </dxf>
    <dxf>
      <numFmt numFmtId="166" formatCode="[&lt;999999]\$0.00,&quot; k&quot;;[&lt;999999999]\$0.00,,&quot; M&quot;;\$0.00&quot; B&quot;"/>
    </dxf>
    <dxf>
      <numFmt numFmtId="165" formatCode="[&lt;999999]0.00,&quot; k&quot;;[&lt;999999999]0.00&quot; M&quot;;0.00&quot; B&quot;"/>
    </dxf>
    <dxf>
      <numFmt numFmtId="165" formatCode="[&lt;999999]0.00,&quot; k&quot;;[&lt;999999999]0.00&quot; M&quot;;0.00&quot; B&quot;"/>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_ * #,##0_ ;_ * \-#,##0_ ;_ * &quot;-&quot;??_ ;_ @_ "/>
    </dxf>
    <dxf>
      <numFmt numFmtId="166" formatCode="[&lt;999999]\$0.00,&quot; k&quot;;[&lt;999999999]\$0.00,,&quot; M&quot;;\$0.00&quot; B&quot;"/>
    </dxf>
    <dxf>
      <numFmt numFmtId="166" formatCode="[&lt;999999]\$0.00,&quot; k&quot;;[&lt;999999999]\$0.00,,&quot; M&quot;;\$0.00&quot; B&quot;"/>
    </dxf>
    <dxf>
      <alignment horizontal="center"/>
    </dxf>
    <dxf>
      <numFmt numFmtId="166" formatCode="[&lt;999999]\$0.00,&quot; k&quot;;[&lt;999999999]\$0.00,,&quot; M&quot;;\$0.00&quot; B&quot;"/>
    </dxf>
    <dxf>
      <numFmt numFmtId="166" formatCode="[&lt;999999]\$0.00,&quot; k&quot;;[&lt;999999999]\$0.00,,&quot; M&quot;;\$0.00&quot; B&quot;"/>
    </dxf>
    <dxf>
      <numFmt numFmtId="166" formatCode="[&lt;999999]\$0.00,&quot; k&quot;;[&lt;999999999]\$0.00,,&quot; M&quot;;\$0.00&quot; B&quot;"/>
    </dxf>
    <dxf>
      <numFmt numFmtId="165" formatCode="[&lt;999999]0.00,&quot; k&quot;;[&lt;999999999]0.00&quot; M&quot;;0.00&quot; B&quot;"/>
    </dxf>
    <dxf>
      <numFmt numFmtId="165" formatCode="[&lt;999999]0.00,&quot; k&quot;;[&lt;999999999]0.00&quot; M&quot;;0.00&quot; B&quot;"/>
    </dxf>
    <dxf>
      <font>
        <b/>
        <color theme="1"/>
      </font>
      <border>
        <bottom style="thin">
          <color theme="4"/>
        </bottom>
        <vertical/>
        <horizontal/>
      </border>
    </dxf>
    <dxf>
      <font>
        <color theme="1"/>
      </font>
      <fill>
        <patternFill>
          <bgColor theme="8" tint="-0.24994659260841701"/>
        </patternFill>
      </fill>
      <border diagonalUp="0" diagonalDown="0">
        <left/>
        <right/>
        <top/>
        <bottom/>
        <vertical/>
        <horizontal/>
      </border>
    </dxf>
  </dxfs>
  <tableStyles count="1" defaultTableStyle="TableStyleMedium2" defaultPivotStyle="PivotStyleLight16">
    <tableStyle name="SlicerStyleLight1 2" pivot="0" table="0" count="10" xr9:uid="{E94765D8-CABC-4127-8624-8F94B08C067C}">
      <tableStyleElement type="wholeTable" dxfId="62"/>
      <tableStyleElement type="headerRow" dxfId="61"/>
    </tableStyle>
  </tableStyles>
  <colors>
    <mruColors>
      <color rgb="FFB9AC9B"/>
      <color rgb="FFA168A4"/>
      <color rgb="FFC84AD9"/>
      <color rgb="FFB8B8B8"/>
      <color rgb="FFF4F6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F4F6FA"/>
              <bgColor theme="8" tint="0.7999816888943144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1.xml"/><Relationship Id="rId21" Type="http://schemas.openxmlformats.org/officeDocument/2006/relationships/pivotCacheDefinition" Target="pivotCache/pivotCacheDefinition14.xml"/><Relationship Id="rId42" Type="http://schemas.openxmlformats.org/officeDocument/2006/relationships/customXml" Target="../customXml/item7.xml"/><Relationship Id="rId47" Type="http://schemas.openxmlformats.org/officeDocument/2006/relationships/customXml" Target="../customXml/item12.xml"/><Relationship Id="rId63" Type="http://schemas.openxmlformats.org/officeDocument/2006/relationships/customXml" Target="../customXml/item28.xml"/><Relationship Id="rId68" Type="http://schemas.openxmlformats.org/officeDocument/2006/relationships/customXml" Target="../customXml/item33.xml"/><Relationship Id="rId7" Type="http://schemas.openxmlformats.org/officeDocument/2006/relationships/worksheet" Target="worksheets/sheet7.xml"/><Relationship Id="rId71" Type="http://schemas.openxmlformats.org/officeDocument/2006/relationships/customXml" Target="../customXml/item36.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theme" Target="theme/theme1.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openxmlformats.org/officeDocument/2006/relationships/sharedStrings" Target="sharedString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8" Type="http://schemas.openxmlformats.org/officeDocument/2006/relationships/customXml" Target="../customXml/item23.xml"/><Relationship Id="rId66" Type="http://schemas.openxmlformats.org/officeDocument/2006/relationships/customXml" Target="../customXml/item31.xml"/><Relationship Id="rId5" Type="http://schemas.openxmlformats.org/officeDocument/2006/relationships/worksheet" Target="worksheets/sheet5.xml"/><Relationship Id="rId61" Type="http://schemas.openxmlformats.org/officeDocument/2006/relationships/customXml" Target="../customXml/item26.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microsoft.com/office/2007/relationships/slicerCache" Target="slicerCaches/slicerCache2.xml"/><Relationship Id="rId30" Type="http://schemas.openxmlformats.org/officeDocument/2006/relationships/connections" Target="connections.xml"/><Relationship Id="rId35" Type="http://schemas.openxmlformats.org/officeDocument/2006/relationships/calcChain" Target="calcChain.xml"/><Relationship Id="rId43" Type="http://schemas.openxmlformats.org/officeDocument/2006/relationships/customXml" Target="../customXml/item8.xml"/><Relationship Id="rId48" Type="http://schemas.openxmlformats.org/officeDocument/2006/relationships/customXml" Target="../customXml/item13.xml"/><Relationship Id="rId56" Type="http://schemas.openxmlformats.org/officeDocument/2006/relationships/customXml" Target="../customXml/item21.xml"/><Relationship Id="rId64" Type="http://schemas.openxmlformats.org/officeDocument/2006/relationships/customXml" Target="../customXml/item29.xml"/><Relationship Id="rId69" Type="http://schemas.openxmlformats.org/officeDocument/2006/relationships/customXml" Target="../customXml/item34.xml"/><Relationship Id="rId8" Type="http://schemas.openxmlformats.org/officeDocument/2006/relationships/pivotCacheDefinition" Target="pivotCache/pivotCacheDefinition1.xml"/><Relationship Id="rId51" Type="http://schemas.openxmlformats.org/officeDocument/2006/relationships/customXml" Target="../customXml/item16.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openxmlformats.org/officeDocument/2006/relationships/sheetMetadata" Target="metadata.xml"/><Relationship Id="rId38" Type="http://schemas.openxmlformats.org/officeDocument/2006/relationships/customXml" Target="../customXml/item3.xml"/><Relationship Id="rId46" Type="http://schemas.openxmlformats.org/officeDocument/2006/relationships/customXml" Target="../customXml/item11.xml"/><Relationship Id="rId59" Type="http://schemas.openxmlformats.org/officeDocument/2006/relationships/customXml" Target="../customXml/item24.xml"/><Relationship Id="rId67" Type="http://schemas.openxmlformats.org/officeDocument/2006/relationships/customXml" Target="../customXml/item32.xml"/><Relationship Id="rId20" Type="http://schemas.openxmlformats.org/officeDocument/2006/relationships/pivotCacheDefinition" Target="pivotCache/pivotCacheDefinition13.xml"/><Relationship Id="rId41" Type="http://schemas.openxmlformats.org/officeDocument/2006/relationships/customXml" Target="../customXml/item6.xml"/><Relationship Id="rId54" Type="http://schemas.openxmlformats.org/officeDocument/2006/relationships/customXml" Target="../customXml/item19.xml"/><Relationship Id="rId62" Type="http://schemas.openxmlformats.org/officeDocument/2006/relationships/customXml" Target="../customXml/item27.xml"/><Relationship Id="rId70" Type="http://schemas.openxmlformats.org/officeDocument/2006/relationships/customXml" Target="../customXml/item3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microsoft.com/office/2007/relationships/slicerCache" Target="slicerCaches/slicerCache3.xml"/><Relationship Id="rId36" Type="http://schemas.openxmlformats.org/officeDocument/2006/relationships/customXml" Target="../customXml/item1.xml"/><Relationship Id="rId49" Type="http://schemas.openxmlformats.org/officeDocument/2006/relationships/customXml" Target="../customXml/item14.xml"/><Relationship Id="rId57" Type="http://schemas.openxmlformats.org/officeDocument/2006/relationships/customXml" Target="../customXml/item22.xml"/><Relationship Id="rId10" Type="http://schemas.openxmlformats.org/officeDocument/2006/relationships/pivotCacheDefinition" Target="pivotCache/pivotCacheDefinition3.xml"/><Relationship Id="rId31" Type="http://schemas.openxmlformats.org/officeDocument/2006/relationships/styles" Target="styles.xml"/><Relationship Id="rId44" Type="http://schemas.openxmlformats.org/officeDocument/2006/relationships/customXml" Target="../customXml/item9.xml"/><Relationship Id="rId52" Type="http://schemas.openxmlformats.org/officeDocument/2006/relationships/customXml" Target="../customXml/item17.xml"/><Relationship Id="rId60" Type="http://schemas.openxmlformats.org/officeDocument/2006/relationships/customXml" Target="../customXml/item25.xml"/><Relationship Id="rId65" Type="http://schemas.openxmlformats.org/officeDocument/2006/relationships/customXml" Target="../customXml/item30.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customXml" Target="../customXml/item4.xml"/><Relationship Id="rId34" Type="http://schemas.openxmlformats.org/officeDocument/2006/relationships/powerPivotData" Target="model/item.data"/><Relationship Id="rId50" Type="http://schemas.openxmlformats.org/officeDocument/2006/relationships/customXml" Target="../customXml/item15.xml"/><Relationship Id="rId55"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image" Target="../media/image8.1"/><Relationship Id="rId2" Type="http://schemas.microsoft.com/office/2011/relationships/chartColorStyle" Target="colors14.xml"/><Relationship Id="rId1" Type="http://schemas.microsoft.com/office/2011/relationships/chartStyle" Target="style14.xml"/><Relationship Id="rId4" Type="http://schemas.openxmlformats.org/officeDocument/2006/relationships/hyperlink" Target="https://www.rawpixel.com/search/world%20map" TargetMode="Externa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7619047619047616E-2"/>
          <c:y val="0.23946360153256704"/>
          <c:w val="0.90476190476190477"/>
          <c:h val="0.53909705252360696"/>
        </c:manualLayout>
      </c:layout>
      <c:barChart>
        <c:barDir val="col"/>
        <c:grouping val="clustered"/>
        <c:varyColors val="0"/>
        <c:ser>
          <c:idx val="0"/>
          <c:order val="0"/>
          <c:tx>
            <c:strRef>
              <c:f>'Analysis 2'!$C$13</c:f>
              <c:strCache>
                <c:ptCount val="1"/>
                <c:pt idx="0">
                  <c:v>Year</c:v>
                </c:pt>
              </c:strCache>
            </c:strRef>
          </c:tx>
          <c:spPr>
            <a:solidFill>
              <a:schemeClr val="accent1"/>
            </a:solidFill>
            <a:ln>
              <a:noFill/>
            </a:ln>
            <a:effectLst/>
          </c:spPr>
          <c:invertIfNegative val="0"/>
          <c:cat>
            <c:numRef>
              <c:f>'Analysis 2'!$C$14:$C$17</c:f>
              <c:numCache>
                <c:formatCode>General</c:formatCode>
                <c:ptCount val="4"/>
                <c:pt idx="0">
                  <c:v>2005</c:v>
                </c:pt>
                <c:pt idx="1">
                  <c:v>2006</c:v>
                </c:pt>
                <c:pt idx="2">
                  <c:v>2007</c:v>
                </c:pt>
                <c:pt idx="3">
                  <c:v>2008</c:v>
                </c:pt>
              </c:numCache>
            </c:numRef>
          </c:cat>
          <c:val>
            <c:numRef>
              <c:f>'Analysis 2'!$C$14:$C$17</c:f>
              <c:numCache>
                <c:formatCode>General</c:formatCode>
                <c:ptCount val="4"/>
                <c:pt idx="0">
                  <c:v>2005</c:v>
                </c:pt>
                <c:pt idx="1">
                  <c:v>2006</c:v>
                </c:pt>
                <c:pt idx="2">
                  <c:v>2007</c:v>
                </c:pt>
                <c:pt idx="3">
                  <c:v>2008</c:v>
                </c:pt>
              </c:numCache>
            </c:numRef>
          </c:val>
          <c:extLst>
            <c:ext xmlns:c16="http://schemas.microsoft.com/office/drawing/2014/chart" uri="{C3380CC4-5D6E-409C-BE32-E72D297353CC}">
              <c16:uniqueId val="{00000000-1054-448D-A799-9AEAAAC6438B}"/>
            </c:ext>
          </c:extLst>
        </c:ser>
        <c:ser>
          <c:idx val="1"/>
          <c:order val="1"/>
          <c:tx>
            <c:strRef>
              <c:f>'Analysis 2'!$D$13</c:f>
              <c:strCache>
                <c:ptCount val="1"/>
                <c:pt idx="0">
                  <c:v>Transaction</c:v>
                </c:pt>
              </c:strCache>
            </c:strRef>
          </c:tx>
          <c:spPr>
            <a:solidFill>
              <a:schemeClr val="accent5">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 2'!$C$14:$C$17</c:f>
              <c:numCache>
                <c:formatCode>General</c:formatCode>
                <c:ptCount val="4"/>
                <c:pt idx="0">
                  <c:v>2005</c:v>
                </c:pt>
                <c:pt idx="1">
                  <c:v>2006</c:v>
                </c:pt>
                <c:pt idx="2">
                  <c:v>2007</c:v>
                </c:pt>
                <c:pt idx="3">
                  <c:v>2008</c:v>
                </c:pt>
              </c:numCache>
            </c:numRef>
          </c:cat>
          <c:val>
            <c:numRef>
              <c:f>'Analysis 2'!$D$14:$D$17</c:f>
              <c:numCache>
                <c:formatCode>[&lt;999999]\$0.00," k";[&lt;999999999]0.00,," M";\$0.00" B"</c:formatCode>
                <c:ptCount val="4"/>
                <c:pt idx="0">
                  <c:v>394</c:v>
                </c:pt>
                <c:pt idx="1">
                  <c:v>859</c:v>
                </c:pt>
                <c:pt idx="2">
                  <c:v>5335</c:v>
                </c:pt>
                <c:pt idx="3">
                  <c:v>6757</c:v>
                </c:pt>
              </c:numCache>
            </c:numRef>
          </c:val>
          <c:extLst>
            <c:ext xmlns:c16="http://schemas.microsoft.com/office/drawing/2014/chart" uri="{C3380CC4-5D6E-409C-BE32-E72D297353CC}">
              <c16:uniqueId val="{00000001-1054-448D-A799-9AEAAAC6438B}"/>
            </c:ext>
          </c:extLst>
        </c:ser>
        <c:ser>
          <c:idx val="3"/>
          <c:order val="3"/>
          <c:tx>
            <c:strRef>
              <c:f>'Analysis 2'!$F$13</c:f>
              <c:strCache>
                <c:ptCount val="1"/>
                <c:pt idx="0">
                  <c:v>Above Average</c:v>
                </c:pt>
              </c:strCache>
            </c:strRef>
          </c:tx>
          <c:spPr>
            <a:solidFill>
              <a:srgbClr val="F4F6FA"/>
            </a:solidFill>
            <a:ln>
              <a:noFill/>
            </a:ln>
            <a:effectLst/>
          </c:spPr>
          <c:invertIfNegative val="0"/>
          <c:val>
            <c:numRef>
              <c:f>'Analysis 2'!$F$14:$F$17</c:f>
              <c:numCache>
                <c:formatCode>General</c:formatCode>
                <c:ptCount val="4"/>
                <c:pt idx="0">
                  <c:v>0</c:v>
                </c:pt>
                <c:pt idx="1">
                  <c:v>0</c:v>
                </c:pt>
                <c:pt idx="2">
                  <c:v>5335</c:v>
                </c:pt>
                <c:pt idx="3">
                  <c:v>6757</c:v>
                </c:pt>
              </c:numCache>
            </c:numRef>
          </c:val>
          <c:extLst>
            <c:ext xmlns:c16="http://schemas.microsoft.com/office/drawing/2014/chart" uri="{C3380CC4-5D6E-409C-BE32-E72D297353CC}">
              <c16:uniqueId val="{00000003-1054-448D-A799-9AEAAAC6438B}"/>
            </c:ext>
          </c:extLst>
        </c:ser>
        <c:dLbls>
          <c:showLegendKey val="0"/>
          <c:showVal val="0"/>
          <c:showCatName val="0"/>
          <c:showSerName val="0"/>
          <c:showPercent val="0"/>
          <c:showBubbleSize val="0"/>
        </c:dLbls>
        <c:gapWidth val="219"/>
        <c:overlap val="100"/>
        <c:axId val="332931695"/>
        <c:axId val="332932655"/>
      </c:barChart>
      <c:lineChart>
        <c:grouping val="standard"/>
        <c:varyColors val="0"/>
        <c:ser>
          <c:idx val="2"/>
          <c:order val="2"/>
          <c:tx>
            <c:strRef>
              <c:f>'Analysis 2'!$E$13</c:f>
              <c:strCache>
                <c:ptCount val="1"/>
                <c:pt idx="0">
                  <c:v>AverageTransaction</c:v>
                </c:pt>
              </c:strCache>
            </c:strRef>
          </c:tx>
          <c:spPr>
            <a:ln w="12700" cap="rnd">
              <a:solidFill>
                <a:schemeClr val="accent2">
                  <a:lumMod val="20000"/>
                  <a:lumOff val="80000"/>
                  <a:alpha val="92000"/>
                </a:schemeClr>
              </a:solidFill>
              <a:round/>
            </a:ln>
            <a:effectLst/>
          </c:spPr>
          <c:marker>
            <c:symbol val="none"/>
          </c:marker>
          <c:val>
            <c:numRef>
              <c:f>'Analysis 2'!$E$14:$E$17</c:f>
              <c:numCache>
                <c:formatCode>#,##0.0</c:formatCode>
                <c:ptCount val="4"/>
                <c:pt idx="0">
                  <c:v>3336.25</c:v>
                </c:pt>
                <c:pt idx="1">
                  <c:v>3336.25</c:v>
                </c:pt>
                <c:pt idx="2">
                  <c:v>3336.25</c:v>
                </c:pt>
                <c:pt idx="3">
                  <c:v>3336.25</c:v>
                </c:pt>
              </c:numCache>
            </c:numRef>
          </c:val>
          <c:smooth val="0"/>
          <c:extLst>
            <c:ext xmlns:c16="http://schemas.microsoft.com/office/drawing/2014/chart" uri="{C3380CC4-5D6E-409C-BE32-E72D297353CC}">
              <c16:uniqueId val="{00000002-1054-448D-A799-9AEAAAC6438B}"/>
            </c:ext>
          </c:extLst>
        </c:ser>
        <c:dLbls>
          <c:showLegendKey val="0"/>
          <c:showVal val="0"/>
          <c:showCatName val="0"/>
          <c:showSerName val="0"/>
          <c:showPercent val="0"/>
          <c:showBubbleSize val="0"/>
        </c:dLbls>
        <c:marker val="1"/>
        <c:smooth val="0"/>
        <c:axId val="332931695"/>
        <c:axId val="332932655"/>
      </c:lineChart>
      <c:catAx>
        <c:axId val="332931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932655"/>
        <c:crosses val="autoZero"/>
        <c:auto val="1"/>
        <c:lblAlgn val="ctr"/>
        <c:lblOffset val="100"/>
        <c:noMultiLvlLbl val="0"/>
      </c:catAx>
      <c:valAx>
        <c:axId val="332932655"/>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332931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[adventure_3.xlsx]Analysis 3!PivotTable1</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4F6FA"/>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pivotFmt>
    </c:pivotFmts>
    <c:plotArea>
      <c:layout/>
      <c:lineChart>
        <c:grouping val="standard"/>
        <c:varyColors val="0"/>
        <c:ser>
          <c:idx val="0"/>
          <c:order val="0"/>
          <c:tx>
            <c:strRef>
              <c:f>'Analysis 3'!$E$5</c:f>
              <c:strCache>
                <c:ptCount val="1"/>
                <c:pt idx="0">
                  <c:v>Total</c:v>
                </c:pt>
              </c:strCache>
            </c:strRef>
          </c:tx>
          <c:spPr>
            <a:ln w="28575" cap="rnd">
              <a:solidFill>
                <a:srgbClr val="F4F6FA"/>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3'!$D$6:$D$12</c:f>
              <c:strCache>
                <c:ptCount val="7"/>
                <c:pt idx="0">
                  <c:v>Jan</c:v>
                </c:pt>
                <c:pt idx="1">
                  <c:v>Feb</c:v>
                </c:pt>
                <c:pt idx="2">
                  <c:v>Mar</c:v>
                </c:pt>
                <c:pt idx="3">
                  <c:v>Apr</c:v>
                </c:pt>
                <c:pt idx="4">
                  <c:v>May</c:v>
                </c:pt>
                <c:pt idx="5">
                  <c:v>Jun</c:v>
                </c:pt>
                <c:pt idx="6">
                  <c:v>Jul</c:v>
                </c:pt>
              </c:strCache>
            </c:strRef>
          </c:cat>
          <c:val>
            <c:numRef>
              <c:f>'Analysis 3'!$E$6:$E$12</c:f>
              <c:numCache>
                <c:formatCode>[&lt;999999]#,\ " K";[&lt;999999999]0.00,," M";#"B "\ </c:formatCode>
                <c:ptCount val="7"/>
                <c:pt idx="0">
                  <c:v>1609579.3693000025</c:v>
                </c:pt>
                <c:pt idx="1">
                  <c:v>1621536.8957000021</c:v>
                </c:pt>
                <c:pt idx="2">
                  <c:v>1672112.5736999989</c:v>
                </c:pt>
                <c:pt idx="3">
                  <c:v>1893224.0381000012</c:v>
                </c:pt>
                <c:pt idx="4">
                  <c:v>1983869.9978999998</c:v>
                </c:pt>
                <c:pt idx="5">
                  <c:v>2031706.829700002</c:v>
                </c:pt>
                <c:pt idx="6">
                  <c:v>54289.807099999984</c:v>
                </c:pt>
              </c:numCache>
            </c:numRef>
          </c:val>
          <c:smooth val="1"/>
          <c:extLst>
            <c:ext xmlns:c16="http://schemas.microsoft.com/office/drawing/2014/chart" uri="{C3380CC4-5D6E-409C-BE32-E72D297353CC}">
              <c16:uniqueId val="{00000000-58FF-4689-8C17-2BA533830073}"/>
            </c:ext>
          </c:extLst>
        </c:ser>
        <c:dLbls>
          <c:dLblPos val="t"/>
          <c:showLegendKey val="0"/>
          <c:showVal val="1"/>
          <c:showCatName val="0"/>
          <c:showSerName val="0"/>
          <c:showPercent val="0"/>
          <c:showBubbleSize val="0"/>
        </c:dLbls>
        <c:smooth val="0"/>
        <c:axId val="1222494368"/>
        <c:axId val="1222497728"/>
      </c:lineChart>
      <c:catAx>
        <c:axId val="1222494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22497728"/>
        <c:crosses val="autoZero"/>
        <c:auto val="1"/>
        <c:lblAlgn val="ctr"/>
        <c:lblOffset val="100"/>
        <c:noMultiLvlLbl val="0"/>
      </c:catAx>
      <c:valAx>
        <c:axId val="1222497728"/>
        <c:scaling>
          <c:orientation val="minMax"/>
        </c:scaling>
        <c:delete val="1"/>
        <c:axPos val="l"/>
        <c:numFmt formatCode="[&lt;999999]#,\ &quot; K&quot;;[&lt;999999999]0.00,,&quot; M&quot;;#&quot;B &quot;\ " sourceLinked="1"/>
        <c:majorTickMark val="none"/>
        <c:minorTickMark val="none"/>
        <c:tickLblPos val="nextTo"/>
        <c:crossAx val="1222494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3'!$R$6</c:f>
              <c:strCache>
                <c:ptCount val="1"/>
                <c:pt idx="0">
                  <c:v> Total_Profit</c:v>
                </c:pt>
              </c:strCache>
            </c:strRef>
          </c:tx>
          <c:spPr>
            <a:solidFill>
              <a:srgbClr val="B9AC9B">
                <a:alpha val="6392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3'!$Q$7:$Q$12</c:f>
              <c:strCache>
                <c:ptCount val="6"/>
                <c:pt idx="0">
                  <c:v>Mon</c:v>
                </c:pt>
                <c:pt idx="1">
                  <c:v>Tue</c:v>
                </c:pt>
                <c:pt idx="2">
                  <c:v>Wed</c:v>
                </c:pt>
                <c:pt idx="3">
                  <c:v>Thu</c:v>
                </c:pt>
                <c:pt idx="4">
                  <c:v>Fri</c:v>
                </c:pt>
                <c:pt idx="5">
                  <c:v>Sat</c:v>
                </c:pt>
              </c:strCache>
            </c:strRef>
          </c:cat>
          <c:val>
            <c:numRef>
              <c:f>'Analysis 3'!$R$7:$R$12</c:f>
              <c:numCache>
                <c:formatCode>[&lt;999999]\$0.00," k";[&lt;999999999]\$0.00,," M";\$0.00" B"</c:formatCode>
                <c:ptCount val="6"/>
                <c:pt idx="0">
                  <c:v>1375964.2200000002</c:v>
                </c:pt>
                <c:pt idx="1">
                  <c:v>1386284.8948000011</c:v>
                </c:pt>
                <c:pt idx="2">
                  <c:v>1597507.7020000014</c:v>
                </c:pt>
                <c:pt idx="3">
                  <c:v>1787625.8544000003</c:v>
                </c:pt>
                <c:pt idx="4">
                  <c:v>1667788.7768000001</c:v>
                </c:pt>
                <c:pt idx="5">
                  <c:v>1549828.6891000015</c:v>
                </c:pt>
              </c:numCache>
            </c:numRef>
          </c:val>
          <c:extLst>
            <c:ext xmlns:c16="http://schemas.microsoft.com/office/drawing/2014/chart" uri="{C3380CC4-5D6E-409C-BE32-E72D297353CC}">
              <c16:uniqueId val="{00000000-A3B6-45F8-A861-86442E4AEB9D}"/>
            </c:ext>
          </c:extLst>
        </c:ser>
        <c:ser>
          <c:idx val="1"/>
          <c:order val="1"/>
          <c:tx>
            <c:strRef>
              <c:f>'Analysis 3'!$S$6</c:f>
              <c:strCache>
                <c:ptCount val="1"/>
                <c:pt idx="0">
                  <c:v>Hightlight</c:v>
                </c:pt>
              </c:strCache>
            </c:strRef>
          </c:tx>
          <c:spPr>
            <a:solidFill>
              <a:schemeClr val="bg1">
                <a:lumMod val="85000"/>
                <a:alpha val="88000"/>
              </a:schemeClr>
            </a:solidFill>
            <a:ln>
              <a:noFill/>
            </a:ln>
            <a:effectLst/>
          </c:spPr>
          <c:invertIfNegative val="0"/>
          <c:val>
            <c:numRef>
              <c:f>'Analysis 3'!$S$7:$S$12</c:f>
              <c:numCache>
                <c:formatCode>[&lt;999999]\$0.00," k";[&lt;999999999]0.00,," M";\$0.00" B"</c:formatCode>
                <c:ptCount val="6"/>
                <c:pt idx="0">
                  <c:v>0</c:v>
                </c:pt>
                <c:pt idx="1">
                  <c:v>0</c:v>
                </c:pt>
                <c:pt idx="2">
                  <c:v>1597507.7020000014</c:v>
                </c:pt>
                <c:pt idx="3">
                  <c:v>1787625.8544000003</c:v>
                </c:pt>
                <c:pt idx="4">
                  <c:v>1667788.7768000001</c:v>
                </c:pt>
                <c:pt idx="5">
                  <c:v>0</c:v>
                </c:pt>
              </c:numCache>
            </c:numRef>
          </c:val>
          <c:extLst>
            <c:ext xmlns:c16="http://schemas.microsoft.com/office/drawing/2014/chart" uri="{C3380CC4-5D6E-409C-BE32-E72D297353CC}">
              <c16:uniqueId val="{00000001-A3B6-45F8-A861-86442E4AEB9D}"/>
            </c:ext>
          </c:extLst>
        </c:ser>
        <c:dLbls>
          <c:showLegendKey val="0"/>
          <c:showVal val="0"/>
          <c:showCatName val="0"/>
          <c:showSerName val="0"/>
          <c:showPercent val="0"/>
          <c:showBubbleSize val="0"/>
        </c:dLbls>
        <c:gapWidth val="219"/>
        <c:overlap val="100"/>
        <c:axId val="2032642831"/>
        <c:axId val="2032646191"/>
      </c:barChart>
      <c:catAx>
        <c:axId val="2032642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32646191"/>
        <c:crosses val="autoZero"/>
        <c:auto val="1"/>
        <c:lblAlgn val="ctr"/>
        <c:lblOffset val="100"/>
        <c:noMultiLvlLbl val="0"/>
      </c:catAx>
      <c:valAx>
        <c:axId val="2032646191"/>
        <c:scaling>
          <c:orientation val="minMax"/>
        </c:scaling>
        <c:delete val="1"/>
        <c:axPos val="l"/>
        <c:numFmt formatCode="[&lt;999999]\$0.00,&quot; k&quot;;[&lt;999999999]\$0.00,,&quot; M&quot;;\$0.00&quot; B&quot;" sourceLinked="1"/>
        <c:majorTickMark val="none"/>
        <c:minorTickMark val="none"/>
        <c:tickLblPos val="nextTo"/>
        <c:crossAx val="2032642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'Analysis 3'!$AC$11</c:f>
              <c:strCache>
                <c:ptCount val="1"/>
                <c:pt idx="0">
                  <c:v> Total_Profit</c:v>
                </c:pt>
              </c:strCache>
            </c:strRef>
          </c:tx>
          <c:spPr>
            <a:solidFill>
              <a:srgbClr val="92D050"/>
            </a:solidFill>
            <a:effectLst>
              <a:softEdge rad="25400"/>
            </a:effectLst>
          </c:spPr>
          <c:explosion val="4"/>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847B-4EE0-AB25-E1560DA6F179}"/>
              </c:ext>
            </c:extLst>
          </c:dPt>
          <c:dPt>
            <c:idx val="1"/>
            <c:bubble3D val="0"/>
            <c:explosion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3-847B-4EE0-AB25-E1560DA6F179}"/>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3630575654197497"/>
                      <c:h val="0.16314925182424442"/>
                    </c:manualLayout>
                  </c15:layout>
                </c:ext>
                <c:ext xmlns:c16="http://schemas.microsoft.com/office/drawing/2014/chart" uri="{C3380CC4-5D6E-409C-BE32-E72D297353CC}">
                  <c16:uniqueId val="{00000001-847B-4EE0-AB25-E1560DA6F179}"/>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4096294527949916"/>
                      <c:h val="0.16314925182424442"/>
                    </c:manualLayout>
                  </c15:layout>
                </c:ext>
                <c:ext xmlns:c16="http://schemas.microsoft.com/office/drawing/2014/chart" uri="{C3380CC4-5D6E-409C-BE32-E72D297353CC}">
                  <c16:uniqueId val="{00000003-847B-4EE0-AB25-E1560DA6F179}"/>
                </c:ext>
              </c:extLst>
            </c:dLbl>
            <c:spPr>
              <a:noFill/>
              <a:ln>
                <a:noFill/>
              </a:ln>
              <a:effectLst>
                <a:glow rad="63500">
                  <a:schemeClr val="accent1">
                    <a:satMod val="175000"/>
                    <a:alpha val="40000"/>
                  </a:schemeClr>
                </a:glow>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3'!$AB$12:$AB$13</c:f>
              <c:strCache>
                <c:ptCount val="2"/>
                <c:pt idx="0">
                  <c:v>Weekday</c:v>
                </c:pt>
                <c:pt idx="1">
                  <c:v>Weekend</c:v>
                </c:pt>
              </c:strCache>
            </c:strRef>
          </c:cat>
          <c:val>
            <c:numRef>
              <c:f>'Analysis 3'!$AC$12:$AC$13</c:f>
              <c:numCache>
                <c:formatCode>[&lt;999999]\$0.00," k";[&lt;999999999]\$0.00,," M";\$0.00" B"</c:formatCode>
                <c:ptCount val="2"/>
                <c:pt idx="0">
                  <c:v>7815171.4479999961</c:v>
                </c:pt>
                <c:pt idx="1">
                  <c:v>3051148.0634999964</c:v>
                </c:pt>
              </c:numCache>
            </c:numRef>
          </c:val>
          <c:extLst>
            <c:ext xmlns:c16="http://schemas.microsoft.com/office/drawing/2014/chart" uri="{C3380CC4-5D6E-409C-BE32-E72D297353CC}">
              <c16:uniqueId val="{00000004-847B-4EE0-AB25-E1560DA6F179}"/>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8.6191962559652571E-2"/>
          <c:y val="0.87989517276277818"/>
          <c:w val="0.76233192912447634"/>
          <c:h val="8.860208439014286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4901556855316608E-2"/>
          <c:y val="4.4230766186418274E-2"/>
          <c:w val="0.54002956119110068"/>
          <c:h val="0.91153846762716351"/>
        </c:manualLayout>
      </c:layout>
      <c:barChart>
        <c:barDir val="bar"/>
        <c:grouping val="clustered"/>
        <c:varyColors val="0"/>
        <c:ser>
          <c:idx val="0"/>
          <c:order val="0"/>
          <c:tx>
            <c:strRef>
              <c:f>'Product Analysis'!$I$6</c:f>
              <c:strCache>
                <c:ptCount val="1"/>
                <c:pt idx="0">
                  <c:v> Total_Profit</c:v>
                </c:pt>
              </c:strCache>
            </c:strRef>
          </c:tx>
          <c:spPr>
            <a:solidFill>
              <a:schemeClr val="bg1">
                <a:lumMod val="85000"/>
              </a:schemeClr>
            </a:solidFill>
            <a:ln>
              <a:noFill/>
            </a:ln>
            <a:effectLst/>
          </c:spPr>
          <c:invertIfNegative val="0"/>
          <c:dLbls>
            <c:dLbl>
              <c:idx val="0"/>
              <c:layout>
                <c:manualLayout>
                  <c:x val="-0.47446077243897439"/>
                  <c:y val="-4.6277285587769954E-3"/>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C64-4DD2-AC11-A7F04B8DF08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Analysis'!$H$7:$H$11</c:f>
              <c:strCache>
                <c:ptCount val="5"/>
                <c:pt idx="0">
                  <c:v>Mountain-200 Silver, 42</c:v>
                </c:pt>
                <c:pt idx="1">
                  <c:v>Mountain-200 Black, 42</c:v>
                </c:pt>
                <c:pt idx="2">
                  <c:v>Mountain-200 Black, 38</c:v>
                </c:pt>
                <c:pt idx="3">
                  <c:v>Mountain-200 Silver, 38</c:v>
                </c:pt>
                <c:pt idx="4">
                  <c:v>Mountain-200 Silver, 46</c:v>
                </c:pt>
              </c:strCache>
            </c:strRef>
          </c:cat>
          <c:val>
            <c:numRef>
              <c:f>'Product Analysis'!$I$7:$I$11</c:f>
              <c:numCache>
                <c:formatCode>[&lt;999999]\$0.00," k";[&lt;999999999]\$0.00,," M";\$0.00" B"</c:formatCode>
                <c:ptCount val="5"/>
                <c:pt idx="0">
                  <c:v>566196.95849999972</c:v>
                </c:pt>
                <c:pt idx="1">
                  <c:v>563224.69800000009</c:v>
                </c:pt>
                <c:pt idx="2">
                  <c:v>521504.35</c:v>
                </c:pt>
                <c:pt idx="3">
                  <c:v>503989.09899999999</c:v>
                </c:pt>
                <c:pt idx="4">
                  <c:v>482901.6889999999</c:v>
                </c:pt>
              </c:numCache>
            </c:numRef>
          </c:val>
          <c:extLst>
            <c:ext xmlns:c16="http://schemas.microsoft.com/office/drawing/2014/chart" uri="{C3380CC4-5D6E-409C-BE32-E72D297353CC}">
              <c16:uniqueId val="{00000001-2C64-4DD2-AC11-A7F04B8DF083}"/>
            </c:ext>
          </c:extLst>
        </c:ser>
        <c:ser>
          <c:idx val="1"/>
          <c:order val="1"/>
          <c:tx>
            <c:strRef>
              <c:f>'Product Analysis'!$J$6</c:f>
              <c:strCache>
                <c:ptCount val="1"/>
                <c:pt idx="0">
                  <c:v>Duplicate</c:v>
                </c:pt>
              </c:strCache>
            </c:strRef>
          </c:tx>
          <c:spPr>
            <a:solidFill>
              <a:schemeClr val="bg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Analysis'!$H$7:$H$11</c:f>
              <c:strCache>
                <c:ptCount val="5"/>
                <c:pt idx="0">
                  <c:v>Mountain-200 Silver, 42</c:v>
                </c:pt>
                <c:pt idx="1">
                  <c:v>Mountain-200 Black, 42</c:v>
                </c:pt>
                <c:pt idx="2">
                  <c:v>Mountain-200 Black, 38</c:v>
                </c:pt>
                <c:pt idx="3">
                  <c:v>Mountain-200 Silver, 38</c:v>
                </c:pt>
                <c:pt idx="4">
                  <c:v>Mountain-200 Silver, 46</c:v>
                </c:pt>
              </c:strCache>
            </c:strRef>
          </c:cat>
          <c:val>
            <c:numRef>
              <c:f>'Product Analysis'!$J$7:$J$11</c:f>
              <c:numCache>
                <c:formatCode>[&lt;999999]\$0.00," k";[&lt;999999999]\$0.00,," M";\$0.00" B"</c:formatCode>
                <c:ptCount val="5"/>
                <c:pt idx="0">
                  <c:v>566196.95849999972</c:v>
                </c:pt>
                <c:pt idx="1">
                  <c:v>563224.69800000009</c:v>
                </c:pt>
                <c:pt idx="2">
                  <c:v>521504.35</c:v>
                </c:pt>
                <c:pt idx="3">
                  <c:v>503989.09899999999</c:v>
                </c:pt>
                <c:pt idx="4">
                  <c:v>482901.6889999999</c:v>
                </c:pt>
              </c:numCache>
            </c:numRef>
          </c:val>
          <c:extLst>
            <c:ext xmlns:c16="http://schemas.microsoft.com/office/drawing/2014/chart" uri="{C3380CC4-5D6E-409C-BE32-E72D297353CC}">
              <c16:uniqueId val="{00000002-2C64-4DD2-AC11-A7F04B8DF083}"/>
            </c:ext>
          </c:extLst>
        </c:ser>
        <c:dLbls>
          <c:showLegendKey val="0"/>
          <c:showVal val="0"/>
          <c:showCatName val="0"/>
          <c:showSerName val="0"/>
          <c:showPercent val="0"/>
          <c:showBubbleSize val="0"/>
        </c:dLbls>
        <c:gapWidth val="49"/>
        <c:overlap val="100"/>
        <c:axId val="1528004464"/>
        <c:axId val="1528004944"/>
      </c:barChart>
      <c:catAx>
        <c:axId val="1528004464"/>
        <c:scaling>
          <c:orientation val="maxMin"/>
        </c:scaling>
        <c:delete val="1"/>
        <c:axPos val="l"/>
        <c:numFmt formatCode="General" sourceLinked="1"/>
        <c:majorTickMark val="none"/>
        <c:minorTickMark val="none"/>
        <c:tickLblPos val="nextTo"/>
        <c:crossAx val="1528004944"/>
        <c:crosses val="autoZero"/>
        <c:auto val="1"/>
        <c:lblAlgn val="ctr"/>
        <c:lblOffset val="100"/>
        <c:noMultiLvlLbl val="0"/>
      </c:catAx>
      <c:valAx>
        <c:axId val="1528004944"/>
        <c:scaling>
          <c:orientation val="minMax"/>
        </c:scaling>
        <c:delete val="1"/>
        <c:axPos val="t"/>
        <c:numFmt formatCode="[&lt;999999]\$0.00,&quot; k&quot;;[&lt;999999999]\$0.00,,&quot; M&quot;;\$0.00&quot; B&quot;" sourceLinked="1"/>
        <c:majorTickMark val="none"/>
        <c:minorTickMark val="none"/>
        <c:tickLblPos val="nextTo"/>
        <c:crossAx val="1528004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'Product Analysis'!$M$6</c:f>
              <c:strCache>
                <c:ptCount val="1"/>
                <c:pt idx="0">
                  <c:v>Profit</c:v>
                </c:pt>
              </c:strCache>
            </c:strRef>
          </c:tx>
          <c:explosion val="3"/>
          <c:dPt>
            <c:idx val="0"/>
            <c:bubble3D val="0"/>
            <c:spPr>
              <a:solidFill>
                <a:schemeClr val="tx1">
                  <a:lumMod val="50000"/>
                  <a:lumOff val="50000"/>
                </a:schemeClr>
              </a:solidFill>
              <a:ln w="19050">
                <a:solidFill>
                  <a:schemeClr val="lt1"/>
                </a:solidFill>
              </a:ln>
              <a:effectLst/>
            </c:spPr>
            <c:extLst>
              <c:ext xmlns:c16="http://schemas.microsoft.com/office/drawing/2014/chart" uri="{C3380CC4-5D6E-409C-BE32-E72D297353CC}">
                <c16:uniqueId val="{00000001-B8B7-4B51-8C5B-94838FE237C2}"/>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B8B7-4B51-8C5B-94838FE237C2}"/>
              </c:ext>
            </c:extLst>
          </c:dPt>
          <c:dLbls>
            <c:dLbl>
              <c:idx val="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182669913131189"/>
                      <c:h val="0.25952329753921"/>
                    </c:manualLayout>
                  </c15:layout>
                </c:ext>
                <c:ext xmlns:c16="http://schemas.microsoft.com/office/drawing/2014/chart" uri="{C3380CC4-5D6E-409C-BE32-E72D297353CC}">
                  <c16:uniqueId val="{00000001-B8B7-4B51-8C5B-94838FE237C2}"/>
                </c:ext>
              </c:extLst>
            </c:dLbl>
            <c:dLbl>
              <c:idx val="1"/>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041900104800915"/>
                      <c:h val="0.24245501095327052"/>
                    </c:manualLayout>
                  </c15:layout>
                </c:ext>
                <c:ext xmlns:c16="http://schemas.microsoft.com/office/drawing/2014/chart" uri="{C3380CC4-5D6E-409C-BE32-E72D297353CC}">
                  <c16:uniqueId val="{00000003-B8B7-4B51-8C5B-94838FE237C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'Product Analysis'!$L$7:$L$8</c:f>
              <c:strCache>
                <c:ptCount val="2"/>
                <c:pt idx="0">
                  <c:v>Top-5</c:v>
                </c:pt>
                <c:pt idx="1">
                  <c:v>Others</c:v>
                </c:pt>
              </c:strCache>
            </c:strRef>
          </c:cat>
          <c:val>
            <c:numRef>
              <c:f>'Product Analysis'!$M$7:$M$8</c:f>
              <c:numCache>
                <c:formatCode>[&lt;999999]\$0.00," k";[&lt;999999999]\$0.00,," M";\$0.00" B"</c:formatCode>
                <c:ptCount val="2"/>
                <c:pt idx="0">
                  <c:v>2637816.7944999994</c:v>
                </c:pt>
                <c:pt idx="1">
                  <c:v>8228502.7170000002</c:v>
                </c:pt>
              </c:numCache>
            </c:numRef>
          </c:val>
          <c:extLst>
            <c:ext xmlns:c16="http://schemas.microsoft.com/office/drawing/2014/chart" uri="{C3380CC4-5D6E-409C-BE32-E72D297353CC}">
              <c16:uniqueId val="{00000004-B8B7-4B51-8C5B-94838FE237C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879585755505989"/>
          <c:y val="5.0925925925925923E-2"/>
          <c:w val="0.77172825785572796"/>
          <c:h val="0.89814814814814814"/>
        </c:manualLayout>
      </c:layout>
      <c:barChart>
        <c:barDir val="bar"/>
        <c:grouping val="clustered"/>
        <c:varyColors val="0"/>
        <c:ser>
          <c:idx val="0"/>
          <c:order val="0"/>
          <c:tx>
            <c:strRef>
              <c:f>'Product Analysis'!$AG$6</c:f>
              <c:strCache>
                <c:ptCount val="1"/>
                <c:pt idx="0">
                  <c:v> Total_Profit</c:v>
                </c:pt>
              </c:strCache>
            </c:strRef>
          </c:tx>
          <c:spPr>
            <a:solidFill>
              <a:schemeClr val="bg1">
                <a:lumMod val="65000"/>
              </a:schemeClr>
            </a:solidFill>
            <a:ln>
              <a:noFill/>
            </a:ln>
            <a:effectLst/>
          </c:spPr>
          <c:invertIfNegative val="0"/>
          <c:dLbls>
            <c:delete val="1"/>
          </c:dLbls>
          <c:cat>
            <c:strRef>
              <c:f>'Product Analysis'!$AF$7:$AF$14</c:f>
              <c:strCache>
                <c:ptCount val="8"/>
                <c:pt idx="0">
                  <c:v>Black</c:v>
                </c:pt>
                <c:pt idx="1">
                  <c:v>Yellow</c:v>
                </c:pt>
                <c:pt idx="2">
                  <c:v>Silver</c:v>
                </c:pt>
                <c:pt idx="3">
                  <c:v>Blue</c:v>
                </c:pt>
                <c:pt idx="4">
                  <c:v>Red</c:v>
                </c:pt>
                <c:pt idx="5">
                  <c:v>Unspecificed</c:v>
                </c:pt>
                <c:pt idx="6">
                  <c:v>Multi</c:v>
                </c:pt>
                <c:pt idx="7">
                  <c:v>White</c:v>
                </c:pt>
              </c:strCache>
            </c:strRef>
          </c:cat>
          <c:val>
            <c:numRef>
              <c:f>'Product Analysis'!$AG$7:$AG$14</c:f>
              <c:numCache>
                <c:formatCode>[&lt;999999]\$0.00," k";[&lt;999999999]\$0.00,," M";\$0.00" B"</c:formatCode>
                <c:ptCount val="8"/>
                <c:pt idx="0">
                  <c:v>3477556.0791000002</c:v>
                </c:pt>
                <c:pt idx="1">
                  <c:v>3279004.4760000021</c:v>
                </c:pt>
                <c:pt idx="2">
                  <c:v>1895689.6746999994</c:v>
                </c:pt>
                <c:pt idx="3">
                  <c:v>1484169.273</c:v>
                </c:pt>
                <c:pt idx="4">
                  <c:v>391864.95760000014</c:v>
                </c:pt>
                <c:pt idx="5">
                  <c:v>315535.83139999985</c:v>
                </c:pt>
                <c:pt idx="6">
                  <c:v>18953.768699999982</c:v>
                </c:pt>
                <c:pt idx="7">
                  <c:v>3545.4510000000018</c:v>
                </c:pt>
              </c:numCache>
            </c:numRef>
          </c:val>
          <c:extLst>
            <c:ext xmlns:c16="http://schemas.microsoft.com/office/drawing/2014/chart" uri="{C3380CC4-5D6E-409C-BE32-E72D297353CC}">
              <c16:uniqueId val="{00000000-7379-41D0-A450-16D73008C397}"/>
            </c:ext>
          </c:extLst>
        </c:ser>
        <c:ser>
          <c:idx val="1"/>
          <c:order val="1"/>
          <c:tx>
            <c:strRef>
              <c:f>'Product Analysis'!$AH$6</c:f>
              <c:strCache>
                <c:ptCount val="1"/>
                <c:pt idx="0">
                  <c:v>Highlight</c:v>
                </c:pt>
              </c:strCache>
            </c:strRef>
          </c:tx>
          <c:spPr>
            <a:solidFill>
              <a:schemeClr val="bg1">
                <a:lumMod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Analysis'!$AF$7:$AF$14</c:f>
              <c:strCache>
                <c:ptCount val="8"/>
                <c:pt idx="0">
                  <c:v>Black</c:v>
                </c:pt>
                <c:pt idx="1">
                  <c:v>Yellow</c:v>
                </c:pt>
                <c:pt idx="2">
                  <c:v>Silver</c:v>
                </c:pt>
                <c:pt idx="3">
                  <c:v>Blue</c:v>
                </c:pt>
                <c:pt idx="4">
                  <c:v>Red</c:v>
                </c:pt>
                <c:pt idx="5">
                  <c:v>Unspecificed</c:v>
                </c:pt>
                <c:pt idx="6">
                  <c:v>Multi</c:v>
                </c:pt>
                <c:pt idx="7">
                  <c:v>White</c:v>
                </c:pt>
              </c:strCache>
            </c:strRef>
          </c:cat>
          <c:val>
            <c:numRef>
              <c:f>'Product Analysis'!$AH$7:$AH$14</c:f>
              <c:numCache>
                <c:formatCode>[&lt;999999]\$0.00," k";[&lt;999999999]\$0.00,," M";\$0.00" B"</c:formatCode>
                <c:ptCount val="8"/>
                <c:pt idx="0">
                  <c:v>3477556.0791000002</c:v>
                </c:pt>
                <c:pt idx="1">
                  <c:v>3279004.4760000021</c:v>
                </c:pt>
                <c:pt idx="2">
                  <c:v>1895689.6746999994</c:v>
                </c:pt>
              </c:numCache>
            </c:numRef>
          </c:val>
          <c:extLst>
            <c:ext xmlns:c16="http://schemas.microsoft.com/office/drawing/2014/chart" uri="{C3380CC4-5D6E-409C-BE32-E72D297353CC}">
              <c16:uniqueId val="{00000001-7379-41D0-A450-16D73008C397}"/>
            </c:ext>
          </c:extLst>
        </c:ser>
        <c:dLbls>
          <c:dLblPos val="outEnd"/>
          <c:showLegendKey val="0"/>
          <c:showVal val="1"/>
          <c:showCatName val="0"/>
          <c:showSerName val="0"/>
          <c:showPercent val="0"/>
          <c:showBubbleSize val="0"/>
        </c:dLbls>
        <c:gapWidth val="30"/>
        <c:overlap val="100"/>
        <c:axId val="145517407"/>
        <c:axId val="145519327"/>
      </c:barChart>
      <c:catAx>
        <c:axId val="14551740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200" b="1" i="0" u="none" strike="noStrike" kern="1200" baseline="0">
                <a:solidFill>
                  <a:schemeClr val="bg2"/>
                </a:solidFill>
                <a:latin typeface="+mn-lt"/>
                <a:ea typeface="+mn-ea"/>
                <a:cs typeface="+mn-cs"/>
              </a:defRPr>
            </a:pPr>
            <a:endParaRPr lang="en-US"/>
          </a:p>
        </c:txPr>
        <c:crossAx val="145519327"/>
        <c:crosses val="autoZero"/>
        <c:auto val="1"/>
        <c:lblAlgn val="ctr"/>
        <c:lblOffset val="100"/>
        <c:noMultiLvlLbl val="0"/>
      </c:catAx>
      <c:valAx>
        <c:axId val="145519327"/>
        <c:scaling>
          <c:orientation val="minMax"/>
        </c:scaling>
        <c:delete val="1"/>
        <c:axPos val="t"/>
        <c:numFmt formatCode="[&lt;999999]\$0.00,&quot; k&quot;;[&lt;999999999]\$0.00,,&quot; M&quot;;\$0.00&quot; B&quot;" sourceLinked="1"/>
        <c:majorTickMark val="none"/>
        <c:minorTickMark val="none"/>
        <c:tickLblPos val="nextTo"/>
        <c:crossAx val="145517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8620255413589847E-2"/>
          <c:y val="0.16124663913428541"/>
          <c:w val="0.93428912783751494"/>
          <c:h val="0.68556962507499453"/>
        </c:manualLayout>
      </c:layout>
      <c:bubbleChart>
        <c:varyColors val="0"/>
        <c:ser>
          <c:idx val="0"/>
          <c:order val="0"/>
          <c:tx>
            <c:strRef>
              <c:f>'Product Analysis'!$AQ$13</c:f>
              <c:strCache>
                <c:ptCount val="1"/>
                <c:pt idx="0">
                  <c:v>Max Value</c:v>
                </c:pt>
              </c:strCache>
            </c:strRef>
          </c:tx>
          <c:spPr>
            <a:solidFill>
              <a:srgbClr val="B9AC9B"/>
            </a:solidFill>
            <a:ln>
              <a:noFill/>
            </a:ln>
            <a:effectLst/>
          </c:spPr>
          <c:invertIfNegative val="0"/>
          <c:xVal>
            <c:strRef>
              <c:f>'Product Analysis'!$AM$14:$AM$15</c:f>
              <c:strCache>
                <c:ptCount val="2"/>
                <c:pt idx="0">
                  <c:v>Expensive</c:v>
                </c:pt>
                <c:pt idx="1">
                  <c:v>Less_Expensive</c:v>
                </c:pt>
              </c:strCache>
            </c:strRef>
          </c:xVal>
          <c:yVal>
            <c:numRef>
              <c:f>'Product Analysis'!$AR$14:$AR$15</c:f>
              <c:numCache>
                <c:formatCode>General</c:formatCode>
                <c:ptCount val="2"/>
                <c:pt idx="0">
                  <c:v>0.7</c:v>
                </c:pt>
                <c:pt idx="1">
                  <c:v>0.7</c:v>
                </c:pt>
              </c:numCache>
            </c:numRef>
          </c:yVal>
          <c:bubbleSize>
            <c:numRef>
              <c:f>'Product Analysis'!$AQ$14:$AQ$15</c:f>
              <c:numCache>
                <c:formatCode>General</c:formatCode>
                <c:ptCount val="2"/>
                <c:pt idx="0">
                  <c:v>1</c:v>
                </c:pt>
                <c:pt idx="1">
                  <c:v>1</c:v>
                </c:pt>
              </c:numCache>
            </c:numRef>
          </c:bubbleSize>
          <c:bubble3D val="0"/>
          <c:extLst>
            <c:ext xmlns:c16="http://schemas.microsoft.com/office/drawing/2014/chart" uri="{C3380CC4-5D6E-409C-BE32-E72D297353CC}">
              <c16:uniqueId val="{00000000-67EC-4F73-B312-0015E16AAA7B}"/>
            </c:ext>
          </c:extLst>
        </c:ser>
        <c:ser>
          <c:idx val="1"/>
          <c:order val="1"/>
          <c:tx>
            <c:strRef>
              <c:f>'Product Analysis'!$AP$13</c:f>
              <c:strCache>
                <c:ptCount val="1"/>
                <c:pt idx="0">
                  <c:v>Percentage</c:v>
                </c:pt>
              </c:strCache>
            </c:strRef>
          </c:tx>
          <c:spPr>
            <a:solidFill>
              <a:schemeClr val="bg1">
                <a:lumMod val="75000"/>
              </a:schemeClr>
            </a:solidFill>
            <a:ln w="25400">
              <a:noFill/>
            </a:ln>
            <a:effectLst/>
          </c:spPr>
          <c:invertIfNegative val="0"/>
          <c:dPt>
            <c:idx val="0"/>
            <c:invertIfNegative val="0"/>
            <c:bubble3D val="0"/>
            <c:spPr>
              <a:solidFill>
                <a:schemeClr val="bg1">
                  <a:lumMod val="85000"/>
                </a:schemeClr>
              </a:solidFill>
              <a:ln w="25400">
                <a:noFill/>
              </a:ln>
              <a:effectLst/>
            </c:spPr>
            <c:extLst>
              <c:ext xmlns:c16="http://schemas.microsoft.com/office/drawing/2014/chart" uri="{C3380CC4-5D6E-409C-BE32-E72D297353CC}">
                <c16:uniqueId val="{00000002-67EC-4F73-B312-0015E16AAA7B}"/>
              </c:ext>
            </c:extLst>
          </c:dPt>
          <c:dPt>
            <c:idx val="1"/>
            <c:invertIfNegative val="0"/>
            <c:bubble3D val="0"/>
            <c:spPr>
              <a:solidFill>
                <a:schemeClr val="bg1">
                  <a:lumMod val="95000"/>
                </a:schemeClr>
              </a:solidFill>
              <a:ln w="25400">
                <a:noFill/>
              </a:ln>
              <a:effectLst/>
            </c:spPr>
            <c:extLst>
              <c:ext xmlns:c16="http://schemas.microsoft.com/office/drawing/2014/chart" uri="{C3380CC4-5D6E-409C-BE32-E72D297353CC}">
                <c16:uniqueId val="{00000003-67EC-4F73-B312-0015E16AAA7B}"/>
              </c:ext>
            </c:extLst>
          </c:dPt>
          <c:xVal>
            <c:strRef>
              <c:f>'Product Analysis'!$AM$14:$AM$15</c:f>
              <c:strCache>
                <c:ptCount val="2"/>
                <c:pt idx="0">
                  <c:v>Expensive</c:v>
                </c:pt>
                <c:pt idx="1">
                  <c:v>Less_Expensive</c:v>
                </c:pt>
              </c:strCache>
            </c:strRef>
          </c:xVal>
          <c:yVal>
            <c:numRef>
              <c:f>'Product Analysis'!$AR$14:$AR$15</c:f>
              <c:numCache>
                <c:formatCode>General</c:formatCode>
                <c:ptCount val="2"/>
                <c:pt idx="0">
                  <c:v>0.7</c:v>
                </c:pt>
                <c:pt idx="1">
                  <c:v>0.7</c:v>
                </c:pt>
              </c:numCache>
            </c:numRef>
          </c:yVal>
          <c:bubbleSize>
            <c:numRef>
              <c:f>'Product Analysis'!$AP$14:$AP$15</c:f>
              <c:numCache>
                <c:formatCode>0.00%</c:formatCode>
                <c:ptCount val="2"/>
                <c:pt idx="0">
                  <c:v>0.93936267358946401</c:v>
                </c:pt>
                <c:pt idx="1">
                  <c:v>6.0637326410535902E-2</c:v>
                </c:pt>
              </c:numCache>
            </c:numRef>
          </c:bubbleSize>
          <c:bubble3D val="0"/>
          <c:extLst>
            <c:ext xmlns:c16="http://schemas.microsoft.com/office/drawing/2014/chart" uri="{C3380CC4-5D6E-409C-BE32-E72D297353CC}">
              <c16:uniqueId val="{00000001-67EC-4F73-B312-0015E16AAA7B}"/>
            </c:ext>
          </c:extLst>
        </c:ser>
        <c:dLbls>
          <c:showLegendKey val="0"/>
          <c:showVal val="0"/>
          <c:showCatName val="0"/>
          <c:showSerName val="0"/>
          <c:showPercent val="0"/>
          <c:showBubbleSize val="0"/>
        </c:dLbls>
        <c:bubbleScale val="300"/>
        <c:showNegBubbles val="0"/>
        <c:axId val="145531807"/>
        <c:axId val="145532767"/>
      </c:bubbleChart>
      <c:valAx>
        <c:axId val="145531807"/>
        <c:scaling>
          <c:orientation val="minMax"/>
          <c:max val="2.5"/>
          <c:min val="0.5"/>
        </c:scaling>
        <c:delete val="1"/>
        <c:axPos val="b"/>
        <c:majorTickMark val="none"/>
        <c:minorTickMark val="none"/>
        <c:tickLblPos val="nextTo"/>
        <c:crossAx val="145532767"/>
        <c:crosses val="autoZero"/>
        <c:crossBetween val="midCat"/>
      </c:valAx>
      <c:valAx>
        <c:axId val="145532767"/>
        <c:scaling>
          <c:orientation val="minMax"/>
        </c:scaling>
        <c:delete val="1"/>
        <c:axPos val="l"/>
        <c:numFmt formatCode="General" sourceLinked="1"/>
        <c:majorTickMark val="none"/>
        <c:minorTickMark val="none"/>
        <c:tickLblPos val="nextTo"/>
        <c:crossAx val="1455318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4901556855316608E-2"/>
          <c:y val="4.4230766186418274E-2"/>
          <c:w val="0.62021296286142769"/>
          <c:h val="0.91153846762716351"/>
        </c:manualLayout>
      </c:layout>
      <c:barChart>
        <c:barDir val="bar"/>
        <c:grouping val="clustered"/>
        <c:varyColors val="0"/>
        <c:ser>
          <c:idx val="0"/>
          <c:order val="0"/>
          <c:tx>
            <c:strRef>
              <c:f>'Customer Analysis '!$I$6</c:f>
              <c:strCache>
                <c:ptCount val="1"/>
                <c:pt idx="0">
                  <c:v> Total_Profit</c:v>
                </c:pt>
              </c:strCache>
            </c:strRef>
          </c:tx>
          <c:spPr>
            <a:solidFill>
              <a:schemeClr val="bg1">
                <a:lumMod val="85000"/>
              </a:schemeClr>
            </a:solidFill>
            <a:ln>
              <a:noFill/>
            </a:ln>
            <a:effectLst/>
          </c:spPr>
          <c:invertIfNegative val="0"/>
          <c:dLbls>
            <c:dLbl>
              <c:idx val="0"/>
              <c:layout>
                <c:manualLayout>
                  <c:x val="-0.51196387526745801"/>
                  <c:y val="-4.6280602480372286E-3"/>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148-4278-8497-D930A426CF2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Analysis '!$H$7:$H$11</c:f>
              <c:strCache>
                <c:ptCount val="5"/>
                <c:pt idx="0">
                  <c:v>Joy  Ramos</c:v>
                </c:pt>
                <c:pt idx="1">
                  <c:v>Arturo  Sharma</c:v>
                </c:pt>
                <c:pt idx="2">
                  <c:v>Catherine K Cox</c:v>
                </c:pt>
                <c:pt idx="3">
                  <c:v>Dalton D Miller</c:v>
                </c:pt>
                <c:pt idx="4">
                  <c:v>Armando M Alonso</c:v>
                </c:pt>
              </c:strCache>
            </c:strRef>
          </c:cat>
          <c:val>
            <c:numRef>
              <c:f>'Customer Analysis '!$I$7:$I$11</c:f>
              <c:numCache>
                <c:formatCode>[&lt;999999]\$0.00," k";[&lt;999999999]\$0.00,," M";\$0.00" B"</c:formatCode>
                <c:ptCount val="5"/>
                <c:pt idx="0">
                  <c:v>38316.628499999999</c:v>
                </c:pt>
                <c:pt idx="1">
                  <c:v>35618.7215</c:v>
                </c:pt>
                <c:pt idx="2">
                  <c:v>33676.513599999998</c:v>
                </c:pt>
                <c:pt idx="3">
                  <c:v>33374.159800000001</c:v>
                </c:pt>
                <c:pt idx="4">
                  <c:v>33071.7117</c:v>
                </c:pt>
              </c:numCache>
            </c:numRef>
          </c:val>
          <c:extLst>
            <c:ext xmlns:c16="http://schemas.microsoft.com/office/drawing/2014/chart" uri="{C3380CC4-5D6E-409C-BE32-E72D297353CC}">
              <c16:uniqueId val="{00000001-6148-4278-8497-D930A426CF2F}"/>
            </c:ext>
          </c:extLst>
        </c:ser>
        <c:ser>
          <c:idx val="1"/>
          <c:order val="1"/>
          <c:tx>
            <c:strRef>
              <c:f>'Customer Analysis '!$J$6</c:f>
              <c:strCache>
                <c:ptCount val="1"/>
                <c:pt idx="0">
                  <c:v>Duplicate</c:v>
                </c:pt>
              </c:strCache>
            </c:strRef>
          </c:tx>
          <c:spPr>
            <a:solidFill>
              <a:schemeClr val="bg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Analysis '!$H$7:$H$11</c:f>
              <c:strCache>
                <c:ptCount val="5"/>
                <c:pt idx="0">
                  <c:v>Joy  Ramos</c:v>
                </c:pt>
                <c:pt idx="1">
                  <c:v>Arturo  Sharma</c:v>
                </c:pt>
                <c:pt idx="2">
                  <c:v>Catherine K Cox</c:v>
                </c:pt>
                <c:pt idx="3">
                  <c:v>Dalton D Miller</c:v>
                </c:pt>
                <c:pt idx="4">
                  <c:v>Armando M Alonso</c:v>
                </c:pt>
              </c:strCache>
            </c:strRef>
          </c:cat>
          <c:val>
            <c:numRef>
              <c:f>'Customer Analysis '!$J$7:$J$11</c:f>
              <c:numCache>
                <c:formatCode>[&lt;999999]\$0.00," k";[&lt;999999999]\$0.00,," M";\$0.00" B"</c:formatCode>
                <c:ptCount val="5"/>
                <c:pt idx="0">
                  <c:v>38316.628499999999</c:v>
                </c:pt>
                <c:pt idx="1">
                  <c:v>35618.7215</c:v>
                </c:pt>
                <c:pt idx="2">
                  <c:v>33676.513599999998</c:v>
                </c:pt>
                <c:pt idx="3">
                  <c:v>33374.159800000001</c:v>
                </c:pt>
                <c:pt idx="4">
                  <c:v>33071.7117</c:v>
                </c:pt>
              </c:numCache>
            </c:numRef>
          </c:val>
          <c:extLst>
            <c:ext xmlns:c16="http://schemas.microsoft.com/office/drawing/2014/chart" uri="{C3380CC4-5D6E-409C-BE32-E72D297353CC}">
              <c16:uniqueId val="{00000002-6148-4278-8497-D930A426CF2F}"/>
            </c:ext>
          </c:extLst>
        </c:ser>
        <c:dLbls>
          <c:showLegendKey val="0"/>
          <c:showVal val="0"/>
          <c:showCatName val="0"/>
          <c:showSerName val="0"/>
          <c:showPercent val="0"/>
          <c:showBubbleSize val="0"/>
        </c:dLbls>
        <c:gapWidth val="49"/>
        <c:overlap val="100"/>
        <c:axId val="1528004464"/>
        <c:axId val="1528004944"/>
      </c:barChart>
      <c:catAx>
        <c:axId val="1528004464"/>
        <c:scaling>
          <c:orientation val="maxMin"/>
        </c:scaling>
        <c:delete val="1"/>
        <c:axPos val="l"/>
        <c:numFmt formatCode="General" sourceLinked="1"/>
        <c:majorTickMark val="none"/>
        <c:minorTickMark val="none"/>
        <c:tickLblPos val="nextTo"/>
        <c:crossAx val="1528004944"/>
        <c:crosses val="autoZero"/>
        <c:auto val="1"/>
        <c:lblAlgn val="ctr"/>
        <c:lblOffset val="100"/>
        <c:noMultiLvlLbl val="0"/>
      </c:catAx>
      <c:valAx>
        <c:axId val="1528004944"/>
        <c:scaling>
          <c:orientation val="minMax"/>
        </c:scaling>
        <c:delete val="1"/>
        <c:axPos val="t"/>
        <c:numFmt formatCode="[&lt;999999]\$0.00,&quot; k&quot;;[&lt;999999999]\$0.00,,&quot; M&quot;;\$0.00&quot; B&quot;" sourceLinked="1"/>
        <c:majorTickMark val="none"/>
        <c:minorTickMark val="none"/>
        <c:tickLblPos val="nextTo"/>
        <c:crossAx val="1528004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solidFill>
              <a:schemeClr val="bg1">
                <a:lumMod val="85000"/>
              </a:schemeClr>
            </a:solidFill>
          </c:spPr>
          <c:dPt>
            <c:idx val="0"/>
            <c:bubble3D val="0"/>
            <c:spPr>
              <a:solidFill>
                <a:schemeClr val="bg1"/>
              </a:solidFill>
              <a:ln w="19050">
                <a:solidFill>
                  <a:schemeClr val="lt1"/>
                </a:solidFill>
              </a:ln>
              <a:effectLst/>
            </c:spPr>
            <c:extLst>
              <c:ext xmlns:c16="http://schemas.microsoft.com/office/drawing/2014/chart" uri="{C3380CC4-5D6E-409C-BE32-E72D297353CC}">
                <c16:uniqueId val="{00000001-B8B7-4B51-8C5B-94838FE237C2}"/>
              </c:ext>
            </c:extLst>
          </c:dPt>
          <c:dPt>
            <c:idx val="1"/>
            <c:bubble3D val="0"/>
            <c:spPr>
              <a:solidFill>
                <a:schemeClr val="bg1">
                  <a:lumMod val="85000"/>
                  <a:alpha val="45000"/>
                </a:schemeClr>
              </a:solidFill>
              <a:ln w="19050">
                <a:solidFill>
                  <a:schemeClr val="lt1"/>
                </a:solidFill>
              </a:ln>
              <a:effectLst/>
            </c:spPr>
            <c:extLst>
              <c:ext xmlns:c16="http://schemas.microsoft.com/office/drawing/2014/chart" uri="{C3380CC4-5D6E-409C-BE32-E72D297353CC}">
                <c16:uniqueId val="{00000003-B8B7-4B51-8C5B-94838FE237C2}"/>
              </c:ext>
            </c:extLst>
          </c:dPt>
          <c:dLbls>
            <c:dLbl>
              <c:idx val="0"/>
              <c:layout>
                <c:manualLayout>
                  <c:x val="-0.39221741815935768"/>
                  <c:y val="0"/>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8B7-4B51-8C5B-94838FE237C2}"/>
                </c:ext>
              </c:extLst>
            </c:dLbl>
            <c:dLbl>
              <c:idx val="1"/>
              <c:layout>
                <c:manualLayout>
                  <c:x val="-0.30440754842218803"/>
                  <c:y val="-2.225130660723654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8B7-4B51-8C5B-94838FE237C2}"/>
                </c:ext>
              </c:extLst>
            </c:dLbl>
            <c:spPr>
              <a:noFill/>
              <a:ln>
                <a:noFill/>
              </a:ln>
              <a:effectLst/>
            </c:spPr>
            <c:txPr>
              <a:bodyPr rot="0" spcFirstLastPara="1" vertOverflow="ellipsis" vert="horz" wrap="square" lIns="38100" tIns="19050" rIns="38100" bIns="19050" anchor="ctr" anchorCtr="0">
                <a:spAutoFit/>
              </a:bodyPr>
              <a:lstStyle/>
              <a:p>
                <a:pPr algn="ctr">
                  <a:defRPr lang="en-US" sz="110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Analysis '!$H$16:$H$17</c:f>
              <c:strCache>
                <c:ptCount val="2"/>
                <c:pt idx="0">
                  <c:v>Top_5</c:v>
                </c:pt>
                <c:pt idx="1">
                  <c:v>Others</c:v>
                </c:pt>
              </c:strCache>
            </c:strRef>
          </c:cat>
          <c:val>
            <c:numRef>
              <c:f>'Customer Analysis '!$I$16:$I$17</c:f>
              <c:numCache>
                <c:formatCode>[&lt;999999]#,\ " K";[&lt;999999999]0.00,," M";#"B "\ </c:formatCode>
                <c:ptCount val="2"/>
                <c:pt idx="0" formatCode="[&lt;999999]\$0.00,&quot; k&quot;;[&lt;999999999]\$0.00,,&quot; M&quot;;\$0.00&quot; B&quot;">
                  <c:v>174057.73509999999</c:v>
                </c:pt>
                <c:pt idx="1">
                  <c:v>10692261.776399981</c:v>
                </c:pt>
              </c:numCache>
            </c:numRef>
          </c:val>
          <c:extLst>
            <c:ext xmlns:c16="http://schemas.microsoft.com/office/drawing/2014/chart" uri="{C3380CC4-5D6E-409C-BE32-E72D297353CC}">
              <c16:uniqueId val="{00000004-B8B7-4B51-8C5B-94838FE237C2}"/>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6159470880935882E-2"/>
          <c:y val="0.21058534283806335"/>
          <c:w val="0.82768105823812821"/>
          <c:h val="0.67454992470481112"/>
        </c:manualLayout>
      </c:layout>
      <c:barChart>
        <c:barDir val="bar"/>
        <c:grouping val="clustered"/>
        <c:varyColors val="0"/>
        <c:ser>
          <c:idx val="1"/>
          <c:order val="0"/>
          <c:tx>
            <c:strRef>
              <c:f>'Customer Analysis '!$Q$33</c:f>
              <c:strCache>
                <c:ptCount val="1"/>
                <c:pt idx="0">
                  <c:v>Percentage</c:v>
                </c:pt>
              </c:strCache>
            </c:strRef>
          </c:tx>
          <c:spPr>
            <a:solidFill>
              <a:schemeClr val="bg1">
                <a:lumMod val="85000"/>
              </a:schemeClr>
            </a:solidFill>
            <a:ln>
              <a:noFill/>
            </a:ln>
            <a:effectLst/>
          </c:spPr>
          <c:invertIfNegative val="0"/>
          <c:cat>
            <c:strRef>
              <c:f>'Customer Analysis '!$O$34</c:f>
              <c:strCache>
                <c:ptCount val="1"/>
                <c:pt idx="0">
                  <c:v>F</c:v>
                </c:pt>
              </c:strCache>
            </c:strRef>
          </c:cat>
          <c:val>
            <c:numRef>
              <c:f>'Customer Analysis '!$Q$34</c:f>
              <c:numCache>
                <c:formatCode>General</c:formatCode>
                <c:ptCount val="1"/>
                <c:pt idx="0">
                  <c:v>1</c:v>
                </c:pt>
              </c:numCache>
            </c:numRef>
          </c:val>
          <c:extLst>
            <c:ext xmlns:c16="http://schemas.microsoft.com/office/drawing/2014/chart" uri="{C3380CC4-5D6E-409C-BE32-E72D297353CC}">
              <c16:uniqueId val="{00000000-BFAA-4D00-8D8C-F21749A4DD92}"/>
            </c:ext>
          </c:extLst>
        </c:ser>
        <c:ser>
          <c:idx val="0"/>
          <c:order val="1"/>
          <c:tx>
            <c:strRef>
              <c:f>'Customer Analysis '!$P$33</c:f>
              <c:strCache>
                <c:ptCount val="1"/>
                <c:pt idx="0">
                  <c:v>Profit</c:v>
                </c:pt>
              </c:strCache>
            </c:strRef>
          </c:tx>
          <c:spPr>
            <a:solidFill>
              <a:schemeClr val="bg2">
                <a:lumMod val="75000"/>
              </a:schemeClr>
            </a:solidFill>
            <a:ln>
              <a:noFill/>
            </a:ln>
            <a:effectLst/>
          </c:spPr>
          <c:invertIfNegative val="0"/>
          <c:cat>
            <c:strRef>
              <c:f>'Customer Analysis '!$O$34</c:f>
              <c:strCache>
                <c:ptCount val="1"/>
                <c:pt idx="0">
                  <c:v>F</c:v>
                </c:pt>
              </c:strCache>
            </c:strRef>
          </c:cat>
          <c:val>
            <c:numRef>
              <c:f>'Customer Analysis '!$P$34</c:f>
              <c:numCache>
                <c:formatCode>0.00%</c:formatCode>
                <c:ptCount val="1"/>
                <c:pt idx="0">
                  <c:v>0.50347416903304254</c:v>
                </c:pt>
              </c:numCache>
            </c:numRef>
          </c:val>
          <c:extLst>
            <c:ext xmlns:c16="http://schemas.microsoft.com/office/drawing/2014/chart" uri="{C3380CC4-5D6E-409C-BE32-E72D297353CC}">
              <c16:uniqueId val="{00000001-BFAA-4D00-8D8C-F21749A4DD92}"/>
            </c:ext>
          </c:extLst>
        </c:ser>
        <c:dLbls>
          <c:showLegendKey val="0"/>
          <c:showVal val="0"/>
          <c:showCatName val="0"/>
          <c:showSerName val="0"/>
          <c:showPercent val="0"/>
          <c:showBubbleSize val="0"/>
        </c:dLbls>
        <c:gapWidth val="174"/>
        <c:overlap val="100"/>
        <c:axId val="1029197807"/>
        <c:axId val="1029198287"/>
      </c:barChart>
      <c:catAx>
        <c:axId val="1029197807"/>
        <c:scaling>
          <c:orientation val="minMax"/>
        </c:scaling>
        <c:delete val="1"/>
        <c:axPos val="l"/>
        <c:numFmt formatCode="General" sourceLinked="1"/>
        <c:majorTickMark val="none"/>
        <c:minorTickMark val="none"/>
        <c:tickLblPos val="nextTo"/>
        <c:crossAx val="1029198287"/>
        <c:crosses val="autoZero"/>
        <c:auto val="1"/>
        <c:lblAlgn val="ctr"/>
        <c:lblOffset val="100"/>
        <c:noMultiLvlLbl val="0"/>
      </c:catAx>
      <c:valAx>
        <c:axId val="1029198287"/>
        <c:scaling>
          <c:orientation val="minMax"/>
          <c:max val="1"/>
        </c:scaling>
        <c:delete val="1"/>
        <c:axPos val="b"/>
        <c:numFmt formatCode="General" sourceLinked="1"/>
        <c:majorTickMark val="none"/>
        <c:minorTickMark val="none"/>
        <c:tickLblPos val="nextTo"/>
        <c:crossAx val="1029197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494112538947537E-2"/>
          <c:y val="0.24887358699043849"/>
          <c:w val="0.82768105823812821"/>
          <c:h val="0.67454992470481112"/>
        </c:manualLayout>
      </c:layout>
      <c:barChart>
        <c:barDir val="bar"/>
        <c:grouping val="clustered"/>
        <c:varyColors val="0"/>
        <c:ser>
          <c:idx val="1"/>
          <c:order val="0"/>
          <c:tx>
            <c:strRef>
              <c:f>'Customer Analysis '!$Q$33</c:f>
              <c:strCache>
                <c:ptCount val="1"/>
                <c:pt idx="0">
                  <c:v>Percentage</c:v>
                </c:pt>
              </c:strCache>
            </c:strRef>
          </c:tx>
          <c:spPr>
            <a:solidFill>
              <a:schemeClr val="bg1"/>
            </a:solidFill>
            <a:ln>
              <a:noFill/>
            </a:ln>
            <a:effectLst/>
          </c:spPr>
          <c:invertIfNegative val="0"/>
          <c:cat>
            <c:strRef>
              <c:f>'Customer Analysis '!$O$35</c:f>
              <c:strCache>
                <c:ptCount val="1"/>
                <c:pt idx="0">
                  <c:v>M</c:v>
                </c:pt>
              </c:strCache>
            </c:strRef>
          </c:cat>
          <c:val>
            <c:numRef>
              <c:f>'Customer Analysis '!$Q$35</c:f>
              <c:numCache>
                <c:formatCode>General</c:formatCode>
                <c:ptCount val="1"/>
                <c:pt idx="0">
                  <c:v>1</c:v>
                </c:pt>
              </c:numCache>
            </c:numRef>
          </c:val>
          <c:extLst>
            <c:ext xmlns:c16="http://schemas.microsoft.com/office/drawing/2014/chart" uri="{C3380CC4-5D6E-409C-BE32-E72D297353CC}">
              <c16:uniqueId val="{00000000-629F-40E2-94D3-F7F5E3806CCB}"/>
            </c:ext>
          </c:extLst>
        </c:ser>
        <c:ser>
          <c:idx val="0"/>
          <c:order val="1"/>
          <c:tx>
            <c:strRef>
              <c:f>'Customer Analysis '!$P$33</c:f>
              <c:strCache>
                <c:ptCount val="1"/>
                <c:pt idx="0">
                  <c:v>Profit</c:v>
                </c:pt>
              </c:strCache>
            </c:strRef>
          </c:tx>
          <c:spPr>
            <a:solidFill>
              <a:srgbClr val="FFC000"/>
            </a:solidFill>
            <a:ln>
              <a:noFill/>
            </a:ln>
            <a:effectLst/>
          </c:spPr>
          <c:invertIfNegative val="0"/>
          <c:cat>
            <c:strRef>
              <c:f>'Customer Analysis '!$O$35</c:f>
              <c:strCache>
                <c:ptCount val="1"/>
                <c:pt idx="0">
                  <c:v>M</c:v>
                </c:pt>
              </c:strCache>
            </c:strRef>
          </c:cat>
          <c:val>
            <c:numRef>
              <c:f>'Customer Analysis '!$P$35</c:f>
              <c:numCache>
                <c:formatCode>0.00%</c:formatCode>
                <c:ptCount val="1"/>
                <c:pt idx="0">
                  <c:v>0.49652583096695746</c:v>
                </c:pt>
              </c:numCache>
            </c:numRef>
          </c:val>
          <c:extLst>
            <c:ext xmlns:c16="http://schemas.microsoft.com/office/drawing/2014/chart" uri="{C3380CC4-5D6E-409C-BE32-E72D297353CC}">
              <c16:uniqueId val="{00000001-629F-40E2-94D3-F7F5E3806CCB}"/>
            </c:ext>
          </c:extLst>
        </c:ser>
        <c:dLbls>
          <c:showLegendKey val="0"/>
          <c:showVal val="0"/>
          <c:showCatName val="0"/>
          <c:showSerName val="0"/>
          <c:showPercent val="0"/>
          <c:showBubbleSize val="0"/>
        </c:dLbls>
        <c:gapWidth val="174"/>
        <c:overlap val="100"/>
        <c:axId val="1029197807"/>
        <c:axId val="1029198287"/>
      </c:barChart>
      <c:catAx>
        <c:axId val="1029197807"/>
        <c:scaling>
          <c:orientation val="minMax"/>
        </c:scaling>
        <c:delete val="1"/>
        <c:axPos val="l"/>
        <c:numFmt formatCode="General" sourceLinked="1"/>
        <c:majorTickMark val="none"/>
        <c:minorTickMark val="none"/>
        <c:tickLblPos val="nextTo"/>
        <c:crossAx val="1029198287"/>
        <c:crosses val="autoZero"/>
        <c:auto val="1"/>
        <c:lblAlgn val="ctr"/>
        <c:lblOffset val="100"/>
        <c:noMultiLvlLbl val="0"/>
      </c:catAx>
      <c:valAx>
        <c:axId val="1029198287"/>
        <c:scaling>
          <c:orientation val="minMax"/>
          <c:max val="1"/>
        </c:scaling>
        <c:delete val="1"/>
        <c:axPos val="b"/>
        <c:numFmt formatCode="General" sourceLinked="1"/>
        <c:majorTickMark val="none"/>
        <c:minorTickMark val="none"/>
        <c:tickLblPos val="nextTo"/>
        <c:crossAx val="1029197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'Customer Analysis '!$Y$15</c:f>
              <c:strCache>
                <c:ptCount val="1"/>
                <c:pt idx="0">
                  <c:v>Sum of Total_Profit</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Analysis '!$X$16:$X$21</c:f>
              <c:strCache>
                <c:ptCount val="6"/>
                <c:pt idx="0">
                  <c:v>0-25</c:v>
                </c:pt>
                <c:pt idx="1">
                  <c:v>26-39</c:v>
                </c:pt>
                <c:pt idx="2">
                  <c:v>30-34</c:v>
                </c:pt>
                <c:pt idx="3">
                  <c:v>35-39</c:v>
                </c:pt>
                <c:pt idx="4">
                  <c:v>40-44</c:v>
                </c:pt>
                <c:pt idx="5">
                  <c:v>45-49</c:v>
                </c:pt>
              </c:strCache>
            </c:strRef>
          </c:cat>
          <c:val>
            <c:numRef>
              <c:f>'Customer Analysis '!$Y$16:$Y$21</c:f>
              <c:numCache>
                <c:formatCode>[&lt;999999]#," K";[&lt;999999999]0#,," M";#" B"</c:formatCode>
                <c:ptCount val="6"/>
                <c:pt idx="0">
                  <c:v>8422.3053</c:v>
                </c:pt>
                <c:pt idx="1">
                  <c:v>205094.66780000002</c:v>
                </c:pt>
                <c:pt idx="2">
                  <c:v>1177684.9767</c:v>
                </c:pt>
                <c:pt idx="3">
                  <c:v>1356896.0074000012</c:v>
                </c:pt>
                <c:pt idx="4">
                  <c:v>1154144.1507000003</c:v>
                </c:pt>
                <c:pt idx="5">
                  <c:v>1498030.9207000011</c:v>
                </c:pt>
              </c:numCache>
            </c:numRef>
          </c:val>
          <c:extLst>
            <c:ext xmlns:c16="http://schemas.microsoft.com/office/drawing/2014/chart" uri="{C3380CC4-5D6E-409C-BE32-E72D297353CC}">
              <c16:uniqueId val="{00000000-ECF8-45A9-9724-2778BE1B4C00}"/>
            </c:ext>
          </c:extLst>
        </c:ser>
        <c:ser>
          <c:idx val="1"/>
          <c:order val="1"/>
          <c:tx>
            <c:strRef>
              <c:f>'Customer Analysis '!$Z$15</c:f>
              <c:strCache>
                <c:ptCount val="1"/>
                <c:pt idx="0">
                  <c:v>Highlight</c:v>
                </c:pt>
              </c:strCache>
            </c:strRef>
          </c:tx>
          <c:spPr>
            <a:solidFill>
              <a:srgbClr val="B9AC9B"/>
            </a:solidFill>
            <a:ln>
              <a:noFill/>
            </a:ln>
            <a:effectLst/>
          </c:spPr>
          <c:invertIfNegative val="0"/>
          <c:dLbls>
            <c:delete val="1"/>
          </c:dLbls>
          <c:val>
            <c:numRef>
              <c:f>'Customer Analysis '!$Z$16:$Z$21</c:f>
              <c:numCache>
                <c:formatCode>General</c:formatCode>
                <c:ptCount val="6"/>
                <c:pt idx="0">
                  <c:v>0</c:v>
                </c:pt>
                <c:pt idx="1">
                  <c:v>0</c:v>
                </c:pt>
                <c:pt idx="2">
                  <c:v>0</c:v>
                </c:pt>
                <c:pt idx="3">
                  <c:v>0</c:v>
                </c:pt>
                <c:pt idx="4">
                  <c:v>0</c:v>
                </c:pt>
                <c:pt idx="5">
                  <c:v>1498030.9207000011</c:v>
                </c:pt>
              </c:numCache>
            </c:numRef>
          </c:val>
          <c:extLst>
            <c:ext xmlns:c16="http://schemas.microsoft.com/office/drawing/2014/chart" uri="{C3380CC4-5D6E-409C-BE32-E72D297353CC}">
              <c16:uniqueId val="{00000001-ECF8-45A9-9724-2778BE1B4C00}"/>
            </c:ext>
          </c:extLst>
        </c:ser>
        <c:dLbls>
          <c:dLblPos val="outEnd"/>
          <c:showLegendKey val="0"/>
          <c:showVal val="1"/>
          <c:showCatName val="0"/>
          <c:showSerName val="0"/>
          <c:showPercent val="0"/>
          <c:showBubbleSize val="0"/>
        </c:dLbls>
        <c:gapWidth val="149"/>
        <c:overlap val="100"/>
        <c:axId val="861932607"/>
        <c:axId val="861946047"/>
      </c:barChart>
      <c:catAx>
        <c:axId val="861932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61946047"/>
        <c:crosses val="autoZero"/>
        <c:auto val="1"/>
        <c:lblAlgn val="ctr"/>
        <c:lblOffset val="100"/>
        <c:noMultiLvlLbl val="0"/>
      </c:catAx>
      <c:valAx>
        <c:axId val="861946047"/>
        <c:scaling>
          <c:orientation val="minMax"/>
        </c:scaling>
        <c:delete val="1"/>
        <c:axPos val="l"/>
        <c:numFmt formatCode="[&lt;999999]#,&quot; K&quot;;[&lt;999999999]0#,,&quot; M&quot;;#&quot; B&quot;" sourceLinked="1"/>
        <c:majorTickMark val="none"/>
        <c:minorTickMark val="none"/>
        <c:tickLblPos val="nextTo"/>
        <c:crossAx val="861932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81558159017839E-2"/>
          <c:y val="5.0462123967775038E-2"/>
          <c:w val="0.92340572050160752"/>
          <c:h val="0.8990757520644499"/>
        </c:manualLayout>
      </c:layout>
      <c:bubbleChart>
        <c:varyColors val="0"/>
        <c:ser>
          <c:idx val="0"/>
          <c:order val="0"/>
          <c:tx>
            <c:strRef>
              <c:f>'Customer Analysis '!$AF$16</c:f>
              <c:strCache>
                <c:ptCount val="1"/>
                <c:pt idx="0">
                  <c:v>Country</c:v>
                </c:pt>
              </c:strCache>
            </c:strRef>
          </c:tx>
          <c:spPr>
            <a:solidFill>
              <a:schemeClr val="bg1">
                <a:lumMod val="65000"/>
              </a:schemeClr>
            </a:solidFill>
            <a:ln>
              <a:noFill/>
            </a:ln>
            <a:effectLst/>
          </c:spPr>
          <c:invertIfNegative val="0"/>
          <c:dLbls>
            <c:dLbl>
              <c:idx val="0"/>
              <c:tx>
                <c:rich>
                  <a:bodyPr/>
                  <a:lstStyle/>
                  <a:p>
                    <a:fld id="{82D26784-0F89-4207-BC2F-11BB1274AC16}" type="CELLRANGE">
                      <a:rPr lang="en-US"/>
                      <a:pPr/>
                      <a:t>[CELLRANGE]</a:t>
                    </a:fld>
                    <a:r>
                      <a:rPr lang="en-US" baseline="0"/>
                      <a:t>, </a:t>
                    </a:r>
                    <a:fld id="{2A5BDF55-4660-4311-91D4-D4E1F993A615}" type="YVALUE">
                      <a:rPr lang="en-US" baseline="0"/>
                      <a:pPr/>
                      <a:t>[Y VALUE]</a:t>
                    </a:fld>
                    <a:endParaRPr lang="en-US" baseline="0"/>
                  </a:p>
                </c:rich>
              </c:tx>
              <c:dLblPos val="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A8C2-4C6E-B2B6-1E29957C7253}"/>
                </c:ext>
              </c:extLst>
            </c:dLbl>
            <c:dLbl>
              <c:idx val="1"/>
              <c:tx>
                <c:rich>
                  <a:bodyPr/>
                  <a:lstStyle/>
                  <a:p>
                    <a:fld id="{935D4F27-2A3D-4979-85C2-D0460BAC1B5D}" type="CELLRANGE">
                      <a:rPr lang="en-US"/>
                      <a:pPr/>
                      <a:t>[CELLRANGE]</a:t>
                    </a:fld>
                    <a:r>
                      <a:rPr lang="en-US" baseline="0"/>
                      <a:t>, </a:t>
                    </a:r>
                    <a:fld id="{61C0B92C-2A01-4949-8919-51D772BC328B}" type="YVALUE">
                      <a:rPr lang="en-US" baseline="0"/>
                      <a:pPr/>
                      <a:t>[Y VALUE]</a:t>
                    </a:fld>
                    <a:endParaRPr lang="en-US" baseline="0"/>
                  </a:p>
                </c:rich>
              </c:tx>
              <c:dLblPos val="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A8C2-4C6E-B2B6-1E29957C7253}"/>
                </c:ext>
              </c:extLst>
            </c:dLbl>
            <c:dLbl>
              <c:idx val="2"/>
              <c:tx>
                <c:rich>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fld id="{91312EF5-8988-418D-BB47-577C879B211B}" type="CELLRANGE">
                      <a:rPr lang="en-US" baseline="0"/>
                      <a:pPr>
                        <a:defRPr b="1">
                          <a:solidFill>
                            <a:sysClr val="windowText" lastClr="000000"/>
                          </a:solidFill>
                        </a:defRPr>
                      </a:pPr>
                      <a:t>[CELLRANGE]</a:t>
                    </a:fld>
                    <a:r>
                      <a:rPr lang="en-US" baseline="0"/>
                      <a:t>, </a:t>
                    </a:r>
                    <a:fld id="{BEE00D55-4D26-42B9-8DA1-AAFA273AA600}" type="YVALUE">
                      <a:rPr lang="en-US" baseline="0"/>
                      <a:pPr>
                        <a:defRPr b="1">
                          <a:solidFill>
                            <a:sysClr val="windowText" lastClr="000000"/>
                          </a:solidFill>
                        </a:defRPr>
                      </a:pPr>
                      <a:t>[Y VALUE]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1120096759902975"/>
                      <c:h val="4.5806026774184341E-2"/>
                    </c:manualLayout>
                  </c15:layout>
                  <c15:dlblFieldTable/>
                  <c15:showDataLabelsRange val="1"/>
                </c:ext>
                <c:ext xmlns:c16="http://schemas.microsoft.com/office/drawing/2014/chart" uri="{C3380CC4-5D6E-409C-BE32-E72D297353CC}">
                  <c16:uniqueId val="{00000005-A8C2-4C6E-B2B6-1E29957C7253}"/>
                </c:ext>
              </c:extLst>
            </c:dLbl>
            <c:dLbl>
              <c:idx val="3"/>
              <c:tx>
                <c:rich>
                  <a:bodyPr/>
                  <a:lstStyle/>
                  <a:p>
                    <a:fld id="{F2900FCB-1D28-4961-9462-66710F7A05D3}" type="CELLRANGE">
                      <a:rPr lang="en-US"/>
                      <a:pPr/>
                      <a:t>[CELLRANGE]</a:t>
                    </a:fld>
                    <a:r>
                      <a:rPr lang="en-US" baseline="0"/>
                      <a:t>, </a:t>
                    </a:r>
                    <a:fld id="{C3BD2354-0DAB-44DF-9BA2-12E6E845B06B}" type="YVALUE">
                      <a:rPr lang="en-US" baseline="0"/>
                      <a:pPr/>
                      <a:t>[Y VALUE]</a:t>
                    </a:fld>
                    <a:endParaRPr lang="en-US" baseline="0"/>
                  </a:p>
                </c:rich>
              </c:tx>
              <c:dLblPos val="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A8C2-4C6E-B2B6-1E29957C7253}"/>
                </c:ext>
              </c:extLst>
            </c:dLbl>
            <c:dLbl>
              <c:idx val="4"/>
              <c:tx>
                <c:rich>
                  <a:bodyPr/>
                  <a:lstStyle/>
                  <a:p>
                    <a:fld id="{7D3250FC-111E-450B-ACBC-E2B83F702597}" type="CELLRANGE">
                      <a:rPr lang="en-US"/>
                      <a:pPr/>
                      <a:t>[CELLRANGE]</a:t>
                    </a:fld>
                    <a:r>
                      <a:rPr lang="en-US" baseline="0"/>
                      <a:t>, </a:t>
                    </a:r>
                    <a:fld id="{04FEBDD7-119E-416C-8A44-751B2B0E6896}" type="YVALUE">
                      <a:rPr lang="en-US" baseline="0"/>
                      <a:pPr/>
                      <a:t>[Y VALUE]</a:t>
                    </a:fld>
                    <a:endParaRPr lang="en-US" baseline="0"/>
                  </a:p>
                </c:rich>
              </c:tx>
              <c:dLblPos val="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A8C2-4C6E-B2B6-1E29957C7253}"/>
                </c:ext>
              </c:extLst>
            </c:dLbl>
            <c:dLbl>
              <c:idx val="5"/>
              <c:tx>
                <c:rich>
                  <a:bodyPr/>
                  <a:lstStyle/>
                  <a:p>
                    <a:fld id="{478A6E34-170B-4FD8-B17F-4FE1376275CF}" type="CELLRANGE">
                      <a:rPr lang="en-US"/>
                      <a:pPr/>
                      <a:t>[CELLRANGE]</a:t>
                    </a:fld>
                    <a:r>
                      <a:rPr lang="en-US" baseline="0"/>
                      <a:t>, </a:t>
                    </a:r>
                    <a:fld id="{CE0970B1-C45E-4E25-A3A0-70990B30BABB}" type="YVALUE">
                      <a:rPr lang="en-US" baseline="0"/>
                      <a:pPr/>
                      <a:t>[Y VALUE]</a:t>
                    </a:fld>
                    <a:endParaRPr lang="en-US" baseline="0"/>
                  </a:p>
                </c:rich>
              </c:tx>
              <c:dLblPos val="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A8C2-4C6E-B2B6-1E29957C725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'Customer Analysis '!$AD$17:$AD$22</c:f>
              <c:numCache>
                <c:formatCode>General</c:formatCode>
                <c:ptCount val="6"/>
                <c:pt idx="0">
                  <c:v>8</c:v>
                </c:pt>
                <c:pt idx="1">
                  <c:v>1.5</c:v>
                </c:pt>
                <c:pt idx="2">
                  <c:v>1.5</c:v>
                </c:pt>
                <c:pt idx="3">
                  <c:v>4</c:v>
                </c:pt>
                <c:pt idx="4">
                  <c:v>5</c:v>
                </c:pt>
                <c:pt idx="5">
                  <c:v>4</c:v>
                </c:pt>
              </c:numCache>
            </c:numRef>
          </c:xVal>
          <c:yVal>
            <c:numRef>
              <c:f>'Customer Analysis '!$AE$17:$AE$22</c:f>
              <c:numCache>
                <c:formatCode>General</c:formatCode>
                <c:ptCount val="6"/>
                <c:pt idx="0">
                  <c:v>2</c:v>
                </c:pt>
                <c:pt idx="1">
                  <c:v>8.5</c:v>
                </c:pt>
                <c:pt idx="2">
                  <c:v>7</c:v>
                </c:pt>
                <c:pt idx="3">
                  <c:v>9.4</c:v>
                </c:pt>
                <c:pt idx="4">
                  <c:v>8</c:v>
                </c:pt>
                <c:pt idx="5">
                  <c:v>8</c:v>
                </c:pt>
              </c:numCache>
            </c:numRef>
          </c:yVal>
          <c:bubbleSize>
            <c:numRef>
              <c:f>'Customer Analysis '!$AE$6:$AE$11</c:f>
              <c:numCache>
                <c:formatCode>[&lt;999999]#," K";[&lt;999999999]0#,," M";#" B"</c:formatCode>
                <c:ptCount val="6"/>
                <c:pt idx="0">
                  <c:v>10866319.511500007</c:v>
                </c:pt>
                <c:pt idx="1">
                  <c:v>2915521.0279000099</c:v>
                </c:pt>
                <c:pt idx="2">
                  <c:v>4009847.7755999947</c:v>
                </c:pt>
                <c:pt idx="3">
                  <c:v>4581910.6920999959</c:v>
                </c:pt>
                <c:pt idx="4">
                  <c:v>5322654.9167999793</c:v>
                </c:pt>
                <c:pt idx="5">
                  <c:v>14465810.071800005</c:v>
                </c:pt>
              </c:numCache>
            </c:numRef>
          </c:bubbleSize>
          <c:bubble3D val="0"/>
          <c:extLst>
            <c:ext xmlns:c15="http://schemas.microsoft.com/office/drawing/2012/chart" uri="{02D57815-91ED-43cb-92C2-25804820EDAC}">
              <c15:datalabelsRange>
                <c15:f>'Customer Analysis '!$AE$6:$AE$11</c15:f>
                <c15:dlblRangeCache>
                  <c:ptCount val="6"/>
                  <c:pt idx="0">
                    <c:v>11 M</c:v>
                  </c:pt>
                  <c:pt idx="1">
                    <c:v>03 M</c:v>
                  </c:pt>
                  <c:pt idx="2">
                    <c:v>04 M</c:v>
                  </c:pt>
                  <c:pt idx="3">
                    <c:v>05 M</c:v>
                  </c:pt>
                  <c:pt idx="4">
                    <c:v>05 M</c:v>
                  </c:pt>
                  <c:pt idx="5">
                    <c:v>14 M</c:v>
                  </c:pt>
                </c15:dlblRangeCache>
              </c15:datalabelsRange>
            </c:ext>
            <c:ext xmlns:c16="http://schemas.microsoft.com/office/drawing/2014/chart" uri="{C3380CC4-5D6E-409C-BE32-E72D297353CC}">
              <c16:uniqueId val="{00000000-A8C2-4C6E-B2B6-1E29957C7253}"/>
            </c:ext>
          </c:extLst>
        </c:ser>
        <c:ser>
          <c:idx val="1"/>
          <c:order val="1"/>
          <c:tx>
            <c:strRef>
              <c:f>'Customer Analysis '!$AH$5</c:f>
              <c:strCache>
                <c:ptCount val="1"/>
                <c:pt idx="0">
                  <c:v>Country</c:v>
                </c:pt>
              </c:strCache>
            </c:strRef>
          </c:tx>
          <c:spPr>
            <a:solidFill>
              <a:schemeClr val="tx1">
                <a:lumMod val="50000"/>
                <a:lumOff val="50000"/>
                <a:alpha val="97000"/>
              </a:schemeClr>
            </a:solidFill>
            <a:ln w="25400">
              <a:noFill/>
            </a:ln>
            <a:effectLst/>
          </c:spPr>
          <c:invertIfNegative val="0"/>
          <c:dLbls>
            <c:delete val="1"/>
          </c:dLbls>
          <c:xVal>
            <c:numRef>
              <c:f>'Customer Analysis '!$AD$17:$AD$22</c:f>
              <c:numCache>
                <c:formatCode>General</c:formatCode>
                <c:ptCount val="6"/>
                <c:pt idx="0">
                  <c:v>8</c:v>
                </c:pt>
                <c:pt idx="1">
                  <c:v>1.5</c:v>
                </c:pt>
                <c:pt idx="2">
                  <c:v>1.5</c:v>
                </c:pt>
                <c:pt idx="3">
                  <c:v>4</c:v>
                </c:pt>
                <c:pt idx="4">
                  <c:v>5</c:v>
                </c:pt>
                <c:pt idx="5">
                  <c:v>4</c:v>
                </c:pt>
              </c:numCache>
            </c:numRef>
          </c:xVal>
          <c:yVal>
            <c:numRef>
              <c:f>'Customer Analysis '!$AE$17:$AE$22</c:f>
              <c:numCache>
                <c:formatCode>General</c:formatCode>
                <c:ptCount val="6"/>
                <c:pt idx="0">
                  <c:v>2</c:v>
                </c:pt>
                <c:pt idx="1">
                  <c:v>8.5</c:v>
                </c:pt>
                <c:pt idx="2">
                  <c:v>7</c:v>
                </c:pt>
                <c:pt idx="3">
                  <c:v>9.4</c:v>
                </c:pt>
                <c:pt idx="4">
                  <c:v>8</c:v>
                </c:pt>
                <c:pt idx="5">
                  <c:v>8</c:v>
                </c:pt>
              </c:numCache>
            </c:numRef>
          </c:yVal>
          <c:bubbleSize>
            <c:numRef>
              <c:f>'Customer Analysis '!$AJ$6:$AJ$11</c:f>
              <c:numCache>
                <c:formatCode>[&lt;999999]#," K";[&lt;999999999]0#,," M";#" B"</c:formatCode>
                <c:ptCount val="6"/>
                <c:pt idx="0">
                  <c:v>10866319.511500007</c:v>
                </c:pt>
                <c:pt idx="1">
                  <c:v>0</c:v>
                </c:pt>
                <c:pt idx="2">
                  <c:v>0</c:v>
                </c:pt>
                <c:pt idx="3">
                  <c:v>0</c:v>
                </c:pt>
                <c:pt idx="4">
                  <c:v>0</c:v>
                </c:pt>
                <c:pt idx="5">
                  <c:v>14465810.071800005</c:v>
                </c:pt>
              </c:numCache>
            </c:numRef>
          </c:bubbleSize>
          <c:bubble3D val="0"/>
          <c:extLst>
            <c:ext xmlns:c16="http://schemas.microsoft.com/office/drawing/2014/chart" uri="{C3380CC4-5D6E-409C-BE32-E72D297353CC}">
              <c16:uniqueId val="{00000002-A8C2-4C6E-B2B6-1E29957C7253}"/>
            </c:ext>
          </c:extLst>
        </c:ser>
        <c:dLbls>
          <c:dLblPos val="ctr"/>
          <c:showLegendKey val="0"/>
          <c:showVal val="1"/>
          <c:showCatName val="0"/>
          <c:showSerName val="0"/>
          <c:showPercent val="0"/>
          <c:showBubbleSize val="0"/>
        </c:dLbls>
        <c:bubbleScale val="30"/>
        <c:showNegBubbles val="0"/>
        <c:axId val="873028271"/>
        <c:axId val="873028751"/>
      </c:bubbleChart>
      <c:valAx>
        <c:axId val="873028271"/>
        <c:scaling>
          <c:orientation val="minMax"/>
          <c:max val="10"/>
        </c:scaling>
        <c:delete val="1"/>
        <c:axPos val="b"/>
        <c:numFmt formatCode="General" sourceLinked="1"/>
        <c:majorTickMark val="none"/>
        <c:minorTickMark val="none"/>
        <c:tickLblPos val="nextTo"/>
        <c:crossAx val="873028751"/>
        <c:crosses val="autoZero"/>
        <c:crossBetween val="midCat"/>
      </c:valAx>
      <c:valAx>
        <c:axId val="873028751"/>
        <c:scaling>
          <c:orientation val="minMax"/>
        </c:scaling>
        <c:delete val="1"/>
        <c:axPos val="l"/>
        <c:numFmt formatCode="General" sourceLinked="1"/>
        <c:majorTickMark val="none"/>
        <c:minorTickMark val="none"/>
        <c:tickLblPos val="nextTo"/>
        <c:crossAx val="8730282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alphaModFix amt="81000"/>
        <a:extLst>
          <a:ext uri="{837473B0-CC2E-450A-ABE3-18F120FF3D39}">
            <a1611:picAttrSrcUrl xmlns:a1611="http://schemas.microsoft.com/office/drawing/2016/11/main" r:id="rId4"/>
          </a:ext>
        </a:extLst>
      </a:blip>
      <a:srcRect/>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Analysis 2'!$E$23"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3.gif"/><Relationship Id="rId7" Type="http://schemas.openxmlformats.org/officeDocument/2006/relationships/chart" Target="../charts/chart1.xml"/><Relationship Id="rId2" Type="http://schemas.openxmlformats.org/officeDocument/2006/relationships/image" Target="../media/image2.gif"/><Relationship Id="rId1" Type="http://schemas.openxmlformats.org/officeDocument/2006/relationships/image" Target="../media/image1.gif"/><Relationship Id="rId6" Type="http://schemas.openxmlformats.org/officeDocument/2006/relationships/image" Target="../media/image6.gif"/><Relationship Id="rId11" Type="http://schemas.openxmlformats.org/officeDocument/2006/relationships/image" Target="../media/image7.gif"/><Relationship Id="rId5" Type="http://schemas.openxmlformats.org/officeDocument/2006/relationships/image" Target="../media/image5.gif"/><Relationship Id="rId10" Type="http://schemas.openxmlformats.org/officeDocument/2006/relationships/chart" Target="../charts/chart4.xml"/><Relationship Id="rId4" Type="http://schemas.openxmlformats.org/officeDocument/2006/relationships/image" Target="../media/image4.gif"/><Relationship Id="rId9"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image" Target="../media/image3.gif"/><Relationship Id="rId7" Type="http://schemas.openxmlformats.org/officeDocument/2006/relationships/chart" Target="../charts/chart10.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220980</xdr:colOff>
      <xdr:row>2</xdr:row>
      <xdr:rowOff>91440</xdr:rowOff>
    </xdr:from>
    <xdr:to>
      <xdr:col>13</xdr:col>
      <xdr:colOff>182880</xdr:colOff>
      <xdr:row>12</xdr:row>
      <xdr:rowOff>91440</xdr:rowOff>
    </xdr:to>
    <xdr:sp macro="" textlink="">
      <xdr:nvSpPr>
        <xdr:cNvPr id="2" name="Rectangle: Rounded Corners 1">
          <a:extLst>
            <a:ext uri="{FF2B5EF4-FFF2-40B4-BE49-F238E27FC236}">
              <a16:creationId xmlns:a16="http://schemas.microsoft.com/office/drawing/2014/main" id="{6894E8C2-34C5-43A6-B53A-14C4528A1E5C}"/>
            </a:ext>
          </a:extLst>
        </xdr:cNvPr>
        <xdr:cNvSpPr/>
      </xdr:nvSpPr>
      <xdr:spPr>
        <a:xfrm>
          <a:off x="220980" y="457200"/>
          <a:ext cx="7886700" cy="1828800"/>
        </a:xfrm>
        <a:prstGeom prst="roundRect">
          <a:avLst>
            <a:gd name="adj" fmla="val 7621"/>
          </a:avLst>
        </a:prstGeom>
        <a:gradFill flip="none" rotWithShape="1">
          <a:gsLst>
            <a:gs pos="0">
              <a:schemeClr val="tx1"/>
            </a:gs>
            <a:gs pos="95000">
              <a:schemeClr val="accent5">
                <a:lumMod val="60000"/>
                <a:lumOff val="40000"/>
              </a:schemeClr>
            </a:gs>
          </a:gsLst>
          <a:path path="rect">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243840</xdr:colOff>
      <xdr:row>3</xdr:row>
      <xdr:rowOff>91440</xdr:rowOff>
    </xdr:from>
    <xdr:to>
      <xdr:col>2</xdr:col>
      <xdr:colOff>133440</xdr:colOff>
      <xdr:row>10</xdr:row>
      <xdr:rowOff>53280</xdr:rowOff>
    </xdr:to>
    <xdr:sp macro="" textlink="">
      <xdr:nvSpPr>
        <xdr:cNvPr id="3" name="Rectangle: Rounded Corners 2">
          <a:extLst>
            <a:ext uri="{FF2B5EF4-FFF2-40B4-BE49-F238E27FC236}">
              <a16:creationId xmlns:a16="http://schemas.microsoft.com/office/drawing/2014/main" id="{D3418709-6237-471A-9854-F1DA59A88757}"/>
            </a:ext>
          </a:extLst>
        </xdr:cNvPr>
        <xdr:cNvSpPr/>
      </xdr:nvSpPr>
      <xdr:spPr>
        <a:xfrm>
          <a:off x="243840" y="640080"/>
          <a:ext cx="1108800" cy="1242000"/>
        </a:xfrm>
        <a:prstGeom prst="roundRect">
          <a:avLst>
            <a:gd name="adj" fmla="val 7621"/>
          </a:avLst>
        </a:prstGeom>
        <a:solidFill>
          <a:schemeClr val="tx1"/>
        </a:solidFill>
        <a:ln>
          <a:noFill/>
        </a:ln>
        <a:effectLst>
          <a:outerShdw blurRad="241300" dist="635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312420</xdr:colOff>
      <xdr:row>4</xdr:row>
      <xdr:rowOff>156210</xdr:rowOff>
    </xdr:from>
    <xdr:to>
      <xdr:col>4</xdr:col>
      <xdr:colOff>259927</xdr:colOff>
      <xdr:row>11</xdr:row>
      <xdr:rowOff>140970</xdr:rowOff>
    </xdr:to>
    <xdr:sp macro="" textlink="">
      <xdr:nvSpPr>
        <xdr:cNvPr id="7" name="Rectangle: Rounded Corners 6">
          <a:extLst>
            <a:ext uri="{FF2B5EF4-FFF2-40B4-BE49-F238E27FC236}">
              <a16:creationId xmlns:a16="http://schemas.microsoft.com/office/drawing/2014/main" id="{3D55CCE8-9FFA-423A-B9D3-C7D6DFDD275C}"/>
            </a:ext>
          </a:extLst>
        </xdr:cNvPr>
        <xdr:cNvSpPr/>
      </xdr:nvSpPr>
      <xdr:spPr>
        <a:xfrm>
          <a:off x="1531620" y="887730"/>
          <a:ext cx="1166707" cy="1264920"/>
        </a:xfrm>
        <a:prstGeom prst="roundRect">
          <a:avLst>
            <a:gd name="adj" fmla="val 7621"/>
          </a:avLst>
        </a:prstGeom>
        <a:solidFill>
          <a:schemeClr val="bg1"/>
        </a:solidFill>
        <a:ln>
          <a:noFill/>
        </a:ln>
        <a:effectLst>
          <a:outerShdw blurRad="241300" dist="635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213360</xdr:colOff>
      <xdr:row>3</xdr:row>
      <xdr:rowOff>91440</xdr:rowOff>
    </xdr:from>
    <xdr:to>
      <xdr:col>13</xdr:col>
      <xdr:colOff>137160</xdr:colOff>
      <xdr:row>10</xdr:row>
      <xdr:rowOff>52240</xdr:rowOff>
    </xdr:to>
    <xdr:sp macro="" textlink="">
      <xdr:nvSpPr>
        <xdr:cNvPr id="8" name="Rectangle: Rounded Corners 7">
          <a:extLst>
            <a:ext uri="{FF2B5EF4-FFF2-40B4-BE49-F238E27FC236}">
              <a16:creationId xmlns:a16="http://schemas.microsoft.com/office/drawing/2014/main" id="{93F484D1-E652-46C6-B4FB-19B36EF51C84}"/>
            </a:ext>
          </a:extLst>
        </xdr:cNvPr>
        <xdr:cNvSpPr/>
      </xdr:nvSpPr>
      <xdr:spPr>
        <a:xfrm>
          <a:off x="6918960" y="640080"/>
          <a:ext cx="1143000" cy="1240960"/>
        </a:xfrm>
        <a:prstGeom prst="roundRect">
          <a:avLst>
            <a:gd name="adj" fmla="val 7621"/>
          </a:avLst>
        </a:prstGeom>
        <a:solidFill>
          <a:schemeClr val="tx1"/>
        </a:solidFill>
        <a:ln>
          <a:noFill/>
        </a:ln>
        <a:effectLst>
          <a:outerShdw blurRad="241300" dist="635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editAs="oneCell">
    <xdr:from>
      <xdr:col>11</xdr:col>
      <xdr:colOff>170359</xdr:colOff>
      <xdr:row>9</xdr:row>
      <xdr:rowOff>30481</xdr:rowOff>
    </xdr:from>
    <xdr:to>
      <xdr:col>11</xdr:col>
      <xdr:colOff>597324</xdr:colOff>
      <xdr:row>11</xdr:row>
      <xdr:rowOff>46321</xdr:rowOff>
    </xdr:to>
    <xdr:pic>
      <xdr:nvPicPr>
        <xdr:cNvPr id="9" name="Picture 8">
          <a:extLst>
            <a:ext uri="{FF2B5EF4-FFF2-40B4-BE49-F238E27FC236}">
              <a16:creationId xmlns:a16="http://schemas.microsoft.com/office/drawing/2014/main" id="{A1BD2820-8A26-46AD-866B-7E7D20E6092E}"/>
            </a:ext>
          </a:extLst>
        </xdr:cNvPr>
        <xdr:cNvPicPr>
          <a:picLocks noChangeAspect="1"/>
        </xdr:cNvPicPr>
      </xdr:nvPicPr>
      <xdr:blipFill rotWithShape="1">
        <a:blip xmlns:r="http://schemas.openxmlformats.org/officeDocument/2006/relationships" r:embed="rId1" cstate="print">
          <a:alphaModFix amt="72000"/>
          <a:extLst>
            <a:ext uri="{28A0092B-C50C-407E-A947-70E740481C1C}">
              <a14:useLocalDpi xmlns:a14="http://schemas.microsoft.com/office/drawing/2010/main" val="0"/>
            </a:ext>
          </a:extLst>
        </a:blip>
        <a:srcRect l="1357" t="1078" r="4891" b="-1078"/>
        <a:stretch/>
      </xdr:blipFill>
      <xdr:spPr>
        <a:xfrm>
          <a:off x="6875959" y="1676401"/>
          <a:ext cx="426965" cy="381600"/>
        </a:xfrm>
        <a:prstGeom prst="rect">
          <a:avLst/>
        </a:prstGeom>
        <a:ln>
          <a:noFill/>
        </a:ln>
      </xdr:spPr>
    </xdr:pic>
    <xdr:clientData/>
  </xdr:twoCellAnchor>
  <xdr:twoCellAnchor editAs="oneCell">
    <xdr:from>
      <xdr:col>1</xdr:col>
      <xdr:colOff>419101</xdr:colOff>
      <xdr:row>9</xdr:row>
      <xdr:rowOff>30480</xdr:rowOff>
    </xdr:from>
    <xdr:to>
      <xdr:col>2</xdr:col>
      <xdr:colOff>247674</xdr:colOff>
      <xdr:row>11</xdr:row>
      <xdr:rowOff>46320</xdr:rowOff>
    </xdr:to>
    <xdr:pic>
      <xdr:nvPicPr>
        <xdr:cNvPr id="10" name="Picture 9">
          <a:extLst>
            <a:ext uri="{FF2B5EF4-FFF2-40B4-BE49-F238E27FC236}">
              <a16:creationId xmlns:a16="http://schemas.microsoft.com/office/drawing/2014/main" id="{740DD535-EA6F-4FEA-869B-E8D4A3B57F23}"/>
            </a:ext>
          </a:extLst>
        </xdr:cNvPr>
        <xdr:cNvPicPr>
          <a:picLocks noChangeAspect="1"/>
        </xdr:cNvPicPr>
      </xdr:nvPicPr>
      <xdr:blipFill>
        <a:blip xmlns:r="http://schemas.openxmlformats.org/officeDocument/2006/relationships" r:embed="rId2" cstate="print">
          <a:alphaModFix amt="67000"/>
          <a:extLst>
            <a:ext uri="{28A0092B-C50C-407E-A947-70E740481C1C}">
              <a14:useLocalDpi xmlns:a14="http://schemas.microsoft.com/office/drawing/2010/main" val="0"/>
            </a:ext>
          </a:extLst>
        </a:blip>
        <a:stretch>
          <a:fillRect/>
        </a:stretch>
      </xdr:blipFill>
      <xdr:spPr>
        <a:xfrm>
          <a:off x="1028701" y="1676400"/>
          <a:ext cx="438173" cy="381600"/>
        </a:xfrm>
        <a:prstGeom prst="rect">
          <a:avLst/>
        </a:prstGeom>
        <a:ln>
          <a:solidFill>
            <a:schemeClr val="accent1">
              <a:shade val="15000"/>
              <a:alpha val="13000"/>
            </a:schemeClr>
          </a:solidFill>
        </a:ln>
      </xdr:spPr>
    </xdr:pic>
    <xdr:clientData/>
  </xdr:twoCellAnchor>
  <xdr:twoCellAnchor>
    <xdr:from>
      <xdr:col>4</xdr:col>
      <xdr:colOff>454660</xdr:colOff>
      <xdr:row>4</xdr:row>
      <xdr:rowOff>156210</xdr:rowOff>
    </xdr:from>
    <xdr:to>
      <xdr:col>6</xdr:col>
      <xdr:colOff>402167</xdr:colOff>
      <xdr:row>11</xdr:row>
      <xdr:rowOff>140970</xdr:rowOff>
    </xdr:to>
    <xdr:sp macro="" textlink="">
      <xdr:nvSpPr>
        <xdr:cNvPr id="11" name="Rectangle: Rounded Corners 10">
          <a:extLst>
            <a:ext uri="{FF2B5EF4-FFF2-40B4-BE49-F238E27FC236}">
              <a16:creationId xmlns:a16="http://schemas.microsoft.com/office/drawing/2014/main" id="{B2B1E0E3-EAC4-4DF6-8BBC-135638CC8709}"/>
            </a:ext>
          </a:extLst>
        </xdr:cNvPr>
        <xdr:cNvSpPr/>
      </xdr:nvSpPr>
      <xdr:spPr>
        <a:xfrm>
          <a:off x="2893060" y="887730"/>
          <a:ext cx="1166707" cy="1264920"/>
        </a:xfrm>
        <a:prstGeom prst="roundRect">
          <a:avLst>
            <a:gd name="adj" fmla="val 7621"/>
          </a:avLst>
        </a:prstGeom>
        <a:solidFill>
          <a:schemeClr val="bg1"/>
        </a:solidFill>
        <a:ln>
          <a:noFill/>
        </a:ln>
        <a:effectLst>
          <a:outerShdw blurRad="241300" dist="635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596900</xdr:colOff>
      <xdr:row>4</xdr:row>
      <xdr:rowOff>156210</xdr:rowOff>
    </xdr:from>
    <xdr:to>
      <xdr:col>8</xdr:col>
      <xdr:colOff>544407</xdr:colOff>
      <xdr:row>11</xdr:row>
      <xdr:rowOff>140970</xdr:rowOff>
    </xdr:to>
    <xdr:sp macro="" textlink="">
      <xdr:nvSpPr>
        <xdr:cNvPr id="12" name="Rectangle: Rounded Corners 11">
          <a:extLst>
            <a:ext uri="{FF2B5EF4-FFF2-40B4-BE49-F238E27FC236}">
              <a16:creationId xmlns:a16="http://schemas.microsoft.com/office/drawing/2014/main" id="{04B11F3F-9354-4B2C-895C-E73F9C01D6DF}"/>
            </a:ext>
          </a:extLst>
        </xdr:cNvPr>
        <xdr:cNvSpPr/>
      </xdr:nvSpPr>
      <xdr:spPr>
        <a:xfrm>
          <a:off x="4254500" y="887730"/>
          <a:ext cx="1166707" cy="1264920"/>
        </a:xfrm>
        <a:prstGeom prst="roundRect">
          <a:avLst>
            <a:gd name="adj" fmla="val 7621"/>
          </a:avLst>
        </a:prstGeom>
        <a:solidFill>
          <a:schemeClr val="bg1"/>
        </a:solidFill>
        <a:ln>
          <a:noFill/>
        </a:ln>
        <a:effectLst>
          <a:outerShdw blurRad="241300" dist="635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129540</xdr:colOff>
      <xdr:row>4</xdr:row>
      <xdr:rowOff>156210</xdr:rowOff>
    </xdr:from>
    <xdr:to>
      <xdr:col>11</xdr:col>
      <xdr:colOff>77047</xdr:colOff>
      <xdr:row>11</xdr:row>
      <xdr:rowOff>140970</xdr:rowOff>
    </xdr:to>
    <xdr:sp macro="" textlink="">
      <xdr:nvSpPr>
        <xdr:cNvPr id="13" name="Rectangle: Rounded Corners 12">
          <a:extLst>
            <a:ext uri="{FF2B5EF4-FFF2-40B4-BE49-F238E27FC236}">
              <a16:creationId xmlns:a16="http://schemas.microsoft.com/office/drawing/2014/main" id="{6B963A81-6B7E-4393-92A5-BD588610D536}"/>
            </a:ext>
          </a:extLst>
        </xdr:cNvPr>
        <xdr:cNvSpPr/>
      </xdr:nvSpPr>
      <xdr:spPr>
        <a:xfrm>
          <a:off x="5615940" y="887730"/>
          <a:ext cx="1166707" cy="1264920"/>
        </a:xfrm>
        <a:prstGeom prst="roundRect">
          <a:avLst>
            <a:gd name="adj" fmla="val 7621"/>
          </a:avLst>
        </a:prstGeom>
        <a:solidFill>
          <a:schemeClr val="bg1"/>
        </a:solidFill>
        <a:ln>
          <a:noFill/>
        </a:ln>
        <a:effectLst>
          <a:outerShdw blurRad="241300" dist="635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403860</xdr:colOff>
      <xdr:row>7</xdr:row>
      <xdr:rowOff>171450</xdr:rowOff>
    </xdr:from>
    <xdr:to>
      <xdr:col>4</xdr:col>
      <xdr:colOff>110913</xdr:colOff>
      <xdr:row>9</xdr:row>
      <xdr:rowOff>127423</xdr:rowOff>
    </xdr:to>
    <xdr:sp macro="" textlink="Analysis!D7">
      <xdr:nvSpPr>
        <xdr:cNvPr id="14" name="TextBox 13">
          <a:extLst>
            <a:ext uri="{FF2B5EF4-FFF2-40B4-BE49-F238E27FC236}">
              <a16:creationId xmlns:a16="http://schemas.microsoft.com/office/drawing/2014/main" id="{0331455E-35A4-4875-B1A2-8DE7C4323FE1}"/>
            </a:ext>
          </a:extLst>
        </xdr:cNvPr>
        <xdr:cNvSpPr txBox="1"/>
      </xdr:nvSpPr>
      <xdr:spPr>
        <a:xfrm>
          <a:off x="1623060" y="1451610"/>
          <a:ext cx="926253" cy="321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C271BE4-10B2-4B52-AC1D-50F8BEA49CD2}" type="TxLink">
            <a:rPr lang="en-US" sz="1100" b="1" i="0" u="none" strike="noStrike">
              <a:solidFill>
                <a:srgbClr val="000000"/>
              </a:solidFill>
              <a:latin typeface="Aptos Narrow"/>
            </a:rPr>
            <a:pPr algn="ctr"/>
            <a:t>$16.20 M</a:t>
          </a:fld>
          <a:endParaRPr lang="en-US" sz="1100" b="1" i="0" u="none" strike="noStrike">
            <a:solidFill>
              <a:srgbClr val="000000"/>
            </a:solidFill>
            <a:latin typeface="Aptos Narrow"/>
          </a:endParaRPr>
        </a:p>
      </xdr:txBody>
    </xdr:sp>
    <xdr:clientData/>
  </xdr:twoCellAnchor>
  <xdr:twoCellAnchor>
    <xdr:from>
      <xdr:col>4</xdr:col>
      <xdr:colOff>561058</xdr:colOff>
      <xdr:row>8</xdr:row>
      <xdr:rowOff>17568</xdr:rowOff>
    </xdr:from>
    <xdr:to>
      <xdr:col>6</xdr:col>
      <xdr:colOff>272344</xdr:colOff>
      <xdr:row>9</xdr:row>
      <xdr:rowOff>98425</xdr:rowOff>
    </xdr:to>
    <xdr:sp macro="" textlink="Analysis!E7">
      <xdr:nvSpPr>
        <xdr:cNvPr id="15" name="TextBox 14">
          <a:extLst>
            <a:ext uri="{FF2B5EF4-FFF2-40B4-BE49-F238E27FC236}">
              <a16:creationId xmlns:a16="http://schemas.microsoft.com/office/drawing/2014/main" id="{9B275BDB-1C97-434E-ABBE-977EA67FC43C}"/>
            </a:ext>
          </a:extLst>
        </xdr:cNvPr>
        <xdr:cNvSpPr txBox="1"/>
      </xdr:nvSpPr>
      <xdr:spPr>
        <a:xfrm>
          <a:off x="2999458" y="1480608"/>
          <a:ext cx="930486" cy="2637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5F9F8F0-F508-49FD-BC51-39AA27EB256C}" type="TxLink">
            <a:rPr lang="en-US" sz="1100" b="1" i="0" u="none" strike="noStrike">
              <a:solidFill>
                <a:srgbClr val="000000"/>
              </a:solidFill>
              <a:latin typeface="Aptos Narrow"/>
              <a:ea typeface="+mn-ea"/>
              <a:cs typeface="+mn-cs"/>
            </a:rPr>
            <a:pPr marL="0" indent="0" algn="ctr"/>
            <a:t>$27.07 M</a:t>
          </a:fld>
          <a:endParaRPr lang="en-US" sz="1100" b="1" i="0" u="none" strike="noStrike">
            <a:solidFill>
              <a:srgbClr val="000000"/>
            </a:solidFill>
            <a:latin typeface="Aptos Narrow"/>
            <a:ea typeface="+mn-ea"/>
            <a:cs typeface="+mn-cs"/>
          </a:endParaRPr>
        </a:p>
      </xdr:txBody>
    </xdr:sp>
    <xdr:clientData/>
  </xdr:twoCellAnchor>
  <xdr:twoCellAnchor>
    <xdr:from>
      <xdr:col>7</xdr:col>
      <xdr:colOff>112889</xdr:colOff>
      <xdr:row>8</xdr:row>
      <xdr:rowOff>19050</xdr:rowOff>
    </xdr:from>
    <xdr:to>
      <xdr:col>8</xdr:col>
      <xdr:colOff>433776</xdr:colOff>
      <xdr:row>9</xdr:row>
      <xdr:rowOff>96943</xdr:rowOff>
    </xdr:to>
    <xdr:sp macro="" textlink="Analysis!F7">
      <xdr:nvSpPr>
        <xdr:cNvPr id="16" name="TextBox 15">
          <a:extLst>
            <a:ext uri="{FF2B5EF4-FFF2-40B4-BE49-F238E27FC236}">
              <a16:creationId xmlns:a16="http://schemas.microsoft.com/office/drawing/2014/main" id="{4A0B4205-599F-4AB1-A335-C7C08EAF2043}"/>
            </a:ext>
          </a:extLst>
        </xdr:cNvPr>
        <xdr:cNvSpPr txBox="1"/>
      </xdr:nvSpPr>
      <xdr:spPr>
        <a:xfrm>
          <a:off x="4380089" y="1482090"/>
          <a:ext cx="930487" cy="260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AEC0D33-855B-45E2-B631-937D021E716C}" type="TxLink">
            <a:rPr lang="en-US" sz="1100" b="1" i="0" u="none" strike="noStrike">
              <a:solidFill>
                <a:srgbClr val="000000"/>
              </a:solidFill>
              <a:latin typeface="Aptos Narrow"/>
              <a:ea typeface="+mn-ea"/>
              <a:cs typeface="+mn-cs"/>
            </a:rPr>
            <a:pPr marL="0" indent="0" algn="ctr"/>
            <a:t>$10.87 M</a:t>
          </a:fld>
          <a:endParaRPr lang="en-US" sz="1100" b="1" i="0" u="none" strike="noStrike">
            <a:solidFill>
              <a:srgbClr val="000000"/>
            </a:solidFill>
            <a:latin typeface="Aptos Narrow"/>
            <a:ea typeface="+mn-ea"/>
            <a:cs typeface="+mn-cs"/>
          </a:endParaRPr>
        </a:p>
      </xdr:txBody>
    </xdr:sp>
    <xdr:clientData/>
  </xdr:twoCellAnchor>
  <xdr:twoCellAnchor>
    <xdr:from>
      <xdr:col>9</xdr:col>
      <xdr:colOff>274320</xdr:colOff>
      <xdr:row>8</xdr:row>
      <xdr:rowOff>19050</xdr:rowOff>
    </xdr:from>
    <xdr:to>
      <xdr:col>10</xdr:col>
      <xdr:colOff>590974</xdr:colOff>
      <xdr:row>9</xdr:row>
      <xdr:rowOff>96943</xdr:rowOff>
    </xdr:to>
    <xdr:sp macro="" textlink="Analysis!$G$7">
      <xdr:nvSpPr>
        <xdr:cNvPr id="17" name="TextBox 16">
          <a:extLst>
            <a:ext uri="{FF2B5EF4-FFF2-40B4-BE49-F238E27FC236}">
              <a16:creationId xmlns:a16="http://schemas.microsoft.com/office/drawing/2014/main" id="{1EBE92FE-CFA5-42DE-A866-4876D24E7AE5}"/>
            </a:ext>
          </a:extLst>
        </xdr:cNvPr>
        <xdr:cNvSpPr txBox="1"/>
      </xdr:nvSpPr>
      <xdr:spPr>
        <a:xfrm>
          <a:off x="5760720" y="1482090"/>
          <a:ext cx="926254" cy="260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8F1D430-ED2C-490F-8429-E4E64AD00909}" type="TxLink">
            <a:rPr lang="en-US" sz="1100" b="1" i="0" u="none" strike="noStrike">
              <a:solidFill>
                <a:srgbClr val="000000"/>
              </a:solidFill>
              <a:latin typeface="Aptos Narrow"/>
              <a:ea typeface="+mn-ea"/>
              <a:cs typeface="+mn-cs"/>
            </a:rPr>
            <a:pPr marL="0" indent="0" algn="ctr"/>
            <a:t>40.1%</a:t>
          </a:fld>
          <a:endParaRPr lang="en-US" sz="1100" b="1" i="0" u="none" strike="noStrike">
            <a:solidFill>
              <a:srgbClr val="000000"/>
            </a:solidFill>
            <a:latin typeface="Aptos Narrow"/>
            <a:ea typeface="+mn-ea"/>
            <a:cs typeface="+mn-cs"/>
          </a:endParaRPr>
        </a:p>
      </xdr:txBody>
    </xdr:sp>
    <xdr:clientData/>
  </xdr:twoCellAnchor>
  <xdr:twoCellAnchor>
    <xdr:from>
      <xdr:col>2</xdr:col>
      <xdr:colOff>320040</xdr:colOff>
      <xdr:row>6</xdr:row>
      <xdr:rowOff>64770</xdr:rowOff>
    </xdr:from>
    <xdr:to>
      <xdr:col>3</xdr:col>
      <xdr:colOff>598593</xdr:colOff>
      <xdr:row>7</xdr:row>
      <xdr:rowOff>145627</xdr:rowOff>
    </xdr:to>
    <xdr:sp macro="" textlink="">
      <xdr:nvSpPr>
        <xdr:cNvPr id="19" name="TextBox 18">
          <a:extLst>
            <a:ext uri="{FF2B5EF4-FFF2-40B4-BE49-F238E27FC236}">
              <a16:creationId xmlns:a16="http://schemas.microsoft.com/office/drawing/2014/main" id="{5205A727-9810-4AEA-8F08-F4843FF0EBEF}"/>
            </a:ext>
          </a:extLst>
        </xdr:cNvPr>
        <xdr:cNvSpPr txBox="1"/>
      </xdr:nvSpPr>
      <xdr:spPr>
        <a:xfrm>
          <a:off x="1539240" y="1162050"/>
          <a:ext cx="888153" cy="2637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050" b="1">
              <a:solidFill>
                <a:sysClr val="windowText" lastClr="000000"/>
              </a:solidFill>
              <a:latin typeface="+mn-lt"/>
              <a:ea typeface="+mn-ea"/>
              <a:cs typeface="+mn-cs"/>
            </a:rPr>
            <a:t>Total COGS</a:t>
          </a:r>
        </a:p>
      </xdr:txBody>
    </xdr:sp>
    <xdr:clientData/>
  </xdr:twoCellAnchor>
  <xdr:twoCellAnchor>
    <xdr:from>
      <xdr:col>4</xdr:col>
      <xdr:colOff>401038</xdr:colOff>
      <xdr:row>6</xdr:row>
      <xdr:rowOff>64770</xdr:rowOff>
    </xdr:from>
    <xdr:to>
      <xdr:col>6</xdr:col>
      <xdr:colOff>287584</xdr:colOff>
      <xdr:row>7</xdr:row>
      <xdr:rowOff>145627</xdr:rowOff>
    </xdr:to>
    <xdr:sp macro="" textlink="">
      <xdr:nvSpPr>
        <xdr:cNvPr id="20" name="TextBox 19">
          <a:extLst>
            <a:ext uri="{FF2B5EF4-FFF2-40B4-BE49-F238E27FC236}">
              <a16:creationId xmlns:a16="http://schemas.microsoft.com/office/drawing/2014/main" id="{1BC5D1CB-4C02-4008-A7D3-E39B76D5A9BD}"/>
            </a:ext>
          </a:extLst>
        </xdr:cNvPr>
        <xdr:cNvSpPr txBox="1"/>
      </xdr:nvSpPr>
      <xdr:spPr>
        <a:xfrm>
          <a:off x="2839438" y="1162050"/>
          <a:ext cx="1105746" cy="2637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b="1">
              <a:solidFill>
                <a:sysClr val="windowText" lastClr="000000"/>
              </a:solidFill>
            </a:rPr>
            <a:t>Total Revenue</a:t>
          </a:r>
        </a:p>
      </xdr:txBody>
    </xdr:sp>
    <xdr:clientData/>
  </xdr:twoCellAnchor>
  <xdr:twoCellAnchor>
    <xdr:from>
      <xdr:col>7</xdr:col>
      <xdr:colOff>90029</xdr:colOff>
      <xdr:row>6</xdr:row>
      <xdr:rowOff>66251</xdr:rowOff>
    </xdr:from>
    <xdr:to>
      <xdr:col>8</xdr:col>
      <xdr:colOff>410916</xdr:colOff>
      <xdr:row>7</xdr:row>
      <xdr:rowOff>144145</xdr:rowOff>
    </xdr:to>
    <xdr:sp macro="" textlink="">
      <xdr:nvSpPr>
        <xdr:cNvPr id="21" name="TextBox 20">
          <a:extLst>
            <a:ext uri="{FF2B5EF4-FFF2-40B4-BE49-F238E27FC236}">
              <a16:creationId xmlns:a16="http://schemas.microsoft.com/office/drawing/2014/main" id="{9CB90090-7395-4152-B8EB-FBF4B1F5424D}"/>
            </a:ext>
          </a:extLst>
        </xdr:cNvPr>
        <xdr:cNvSpPr txBox="1"/>
      </xdr:nvSpPr>
      <xdr:spPr>
        <a:xfrm>
          <a:off x="4357229" y="1163531"/>
          <a:ext cx="930487" cy="260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b="1">
              <a:solidFill>
                <a:sysClr val="windowText" lastClr="000000"/>
              </a:solidFill>
            </a:rPr>
            <a:t>Total Profit</a:t>
          </a:r>
        </a:p>
      </xdr:txBody>
    </xdr:sp>
    <xdr:clientData/>
  </xdr:twoCellAnchor>
  <xdr:twoCellAnchor>
    <xdr:from>
      <xdr:col>9</xdr:col>
      <xdr:colOff>213360</xdr:colOff>
      <xdr:row>6</xdr:row>
      <xdr:rowOff>66251</xdr:rowOff>
    </xdr:from>
    <xdr:to>
      <xdr:col>10</xdr:col>
      <xdr:colOff>530014</xdr:colOff>
      <xdr:row>7</xdr:row>
      <xdr:rowOff>144145</xdr:rowOff>
    </xdr:to>
    <xdr:sp macro="" textlink="">
      <xdr:nvSpPr>
        <xdr:cNvPr id="22" name="TextBox 21">
          <a:extLst>
            <a:ext uri="{FF2B5EF4-FFF2-40B4-BE49-F238E27FC236}">
              <a16:creationId xmlns:a16="http://schemas.microsoft.com/office/drawing/2014/main" id="{8E1B9EF5-C1DE-46AB-BE4F-80A474EB68D4}"/>
            </a:ext>
          </a:extLst>
        </xdr:cNvPr>
        <xdr:cNvSpPr txBox="1"/>
      </xdr:nvSpPr>
      <xdr:spPr>
        <a:xfrm>
          <a:off x="5699760" y="1163531"/>
          <a:ext cx="926254" cy="260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b="1">
              <a:solidFill>
                <a:sysClr val="windowText" lastClr="000000"/>
              </a:solidFill>
            </a:rPr>
            <a:t>Profit</a:t>
          </a:r>
          <a:r>
            <a:rPr lang="en-IN" sz="1050" b="1" baseline="0">
              <a:solidFill>
                <a:sysClr val="windowText" lastClr="000000"/>
              </a:solidFill>
            </a:rPr>
            <a:t> Margin</a:t>
          </a:r>
          <a:endParaRPr lang="en-IN" sz="1050" b="1">
            <a:solidFill>
              <a:sysClr val="windowText" lastClr="000000"/>
            </a:solidFill>
          </a:endParaRPr>
        </a:p>
      </xdr:txBody>
    </xdr:sp>
    <xdr:clientData/>
  </xdr:twoCellAnchor>
  <xdr:twoCellAnchor>
    <xdr:from>
      <xdr:col>0</xdr:col>
      <xdr:colOff>327660</xdr:colOff>
      <xdr:row>3</xdr:row>
      <xdr:rowOff>171450</xdr:rowOff>
    </xdr:from>
    <xdr:to>
      <xdr:col>2</xdr:col>
      <xdr:colOff>34714</xdr:colOff>
      <xdr:row>5</xdr:row>
      <xdr:rowOff>66464</xdr:rowOff>
    </xdr:to>
    <xdr:sp macro="" textlink="">
      <xdr:nvSpPr>
        <xdr:cNvPr id="23" name="TextBox 22">
          <a:extLst>
            <a:ext uri="{FF2B5EF4-FFF2-40B4-BE49-F238E27FC236}">
              <a16:creationId xmlns:a16="http://schemas.microsoft.com/office/drawing/2014/main" id="{D0F1EF27-B4BD-4032-837E-1A6F02854B58}"/>
            </a:ext>
          </a:extLst>
        </xdr:cNvPr>
        <xdr:cNvSpPr txBox="1"/>
      </xdr:nvSpPr>
      <xdr:spPr>
        <a:xfrm>
          <a:off x="327660" y="720090"/>
          <a:ext cx="926254" cy="260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Transaction</a:t>
          </a:r>
        </a:p>
      </xdr:txBody>
    </xdr:sp>
    <xdr:clientData/>
  </xdr:twoCellAnchor>
  <xdr:twoCellAnchor>
    <xdr:from>
      <xdr:col>0</xdr:col>
      <xdr:colOff>68580</xdr:colOff>
      <xdr:row>5</xdr:row>
      <xdr:rowOff>99059</xdr:rowOff>
    </xdr:from>
    <xdr:to>
      <xdr:col>2</xdr:col>
      <xdr:colOff>352483</xdr:colOff>
      <xdr:row>7</xdr:row>
      <xdr:rowOff>55032</xdr:rowOff>
    </xdr:to>
    <xdr:sp macro="" textlink="Analysis!$C$7">
      <xdr:nvSpPr>
        <xdr:cNvPr id="24" name="TextBox 23">
          <a:extLst>
            <a:ext uri="{FF2B5EF4-FFF2-40B4-BE49-F238E27FC236}">
              <a16:creationId xmlns:a16="http://schemas.microsoft.com/office/drawing/2014/main" id="{8EB700CF-9CF9-46C4-9C2C-AD33D5217CF8}"/>
            </a:ext>
          </a:extLst>
        </xdr:cNvPr>
        <xdr:cNvSpPr txBox="1"/>
      </xdr:nvSpPr>
      <xdr:spPr>
        <a:xfrm>
          <a:off x="68580" y="1013459"/>
          <a:ext cx="1503103" cy="321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281FB71-A20A-44A8-AB4C-0B4E1F9C72C2}" type="TxLink">
            <a:rPr lang="en-US" sz="1100" b="1" i="0" u="none" strike="noStrike">
              <a:solidFill>
                <a:schemeClr val="bg1"/>
              </a:solidFill>
              <a:latin typeface="Aptos Narrow"/>
              <a:ea typeface="+mn-ea"/>
              <a:cs typeface="+mn-cs"/>
            </a:rPr>
            <a:pPr marL="0" indent="0" algn="ctr"/>
            <a:t>6.76 k</a:t>
          </a:fld>
          <a:endParaRPr lang="en-US" sz="1100" b="1" i="0" u="none" strike="noStrike">
            <a:solidFill>
              <a:schemeClr val="bg1"/>
            </a:solidFill>
            <a:latin typeface="Aptos Narrow"/>
            <a:ea typeface="+mn-ea"/>
            <a:cs typeface="+mn-cs"/>
          </a:endParaRPr>
        </a:p>
      </xdr:txBody>
    </xdr:sp>
    <xdr:clientData/>
  </xdr:twoCellAnchor>
  <xdr:twoCellAnchor>
    <xdr:from>
      <xdr:col>11</xdr:col>
      <xdr:colOff>358140</xdr:colOff>
      <xdr:row>4</xdr:row>
      <xdr:rowOff>11430</xdr:rowOff>
    </xdr:from>
    <xdr:to>
      <xdr:col>13</xdr:col>
      <xdr:colOff>141394</xdr:colOff>
      <xdr:row>5</xdr:row>
      <xdr:rowOff>89324</xdr:rowOff>
    </xdr:to>
    <xdr:sp macro="" textlink="">
      <xdr:nvSpPr>
        <xdr:cNvPr id="26" name="TextBox 25">
          <a:extLst>
            <a:ext uri="{FF2B5EF4-FFF2-40B4-BE49-F238E27FC236}">
              <a16:creationId xmlns:a16="http://schemas.microsoft.com/office/drawing/2014/main" id="{B9D90AF2-9F13-4745-A6E6-44BB7C216C38}"/>
            </a:ext>
          </a:extLst>
        </xdr:cNvPr>
        <xdr:cNvSpPr txBox="1"/>
      </xdr:nvSpPr>
      <xdr:spPr>
        <a:xfrm>
          <a:off x="7063740" y="742950"/>
          <a:ext cx="1002454" cy="260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000" b="1">
            <a:solidFill>
              <a:schemeClr val="bg1"/>
            </a:solidFill>
          </a:endParaRPr>
        </a:p>
      </xdr:txBody>
    </xdr:sp>
    <xdr:clientData/>
  </xdr:twoCellAnchor>
  <xdr:twoCellAnchor>
    <xdr:from>
      <xdr:col>11</xdr:col>
      <xdr:colOff>342900</xdr:colOff>
      <xdr:row>3</xdr:row>
      <xdr:rowOff>171450</xdr:rowOff>
    </xdr:from>
    <xdr:to>
      <xdr:col>13</xdr:col>
      <xdr:colOff>49954</xdr:colOff>
      <xdr:row>5</xdr:row>
      <xdr:rowOff>66464</xdr:rowOff>
    </xdr:to>
    <xdr:sp macro="" textlink="">
      <xdr:nvSpPr>
        <xdr:cNvPr id="28" name="TextBox 27">
          <a:extLst>
            <a:ext uri="{FF2B5EF4-FFF2-40B4-BE49-F238E27FC236}">
              <a16:creationId xmlns:a16="http://schemas.microsoft.com/office/drawing/2014/main" id="{033D7F94-E934-4613-9900-9B7B1FC6B5E3}"/>
            </a:ext>
          </a:extLst>
        </xdr:cNvPr>
        <xdr:cNvSpPr txBox="1"/>
      </xdr:nvSpPr>
      <xdr:spPr>
        <a:xfrm>
          <a:off x="7048500" y="720090"/>
          <a:ext cx="926254" cy="260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Total</a:t>
          </a:r>
          <a:r>
            <a:rPr lang="en-IN" sz="1100" b="1" baseline="0">
              <a:solidFill>
                <a:schemeClr val="bg1"/>
              </a:solidFill>
            </a:rPr>
            <a:t> QTY</a:t>
          </a:r>
          <a:endParaRPr lang="en-IN" sz="1100" b="1">
            <a:solidFill>
              <a:schemeClr val="bg1"/>
            </a:solidFill>
          </a:endParaRPr>
        </a:p>
      </xdr:txBody>
    </xdr:sp>
    <xdr:clientData/>
  </xdr:twoCellAnchor>
  <xdr:twoCellAnchor>
    <xdr:from>
      <xdr:col>11</xdr:col>
      <xdr:colOff>388620</xdr:colOff>
      <xdr:row>5</xdr:row>
      <xdr:rowOff>106679</xdr:rowOff>
    </xdr:from>
    <xdr:to>
      <xdr:col>12</xdr:col>
      <xdr:colOff>480060</xdr:colOff>
      <xdr:row>7</xdr:row>
      <xdr:rowOff>78068</xdr:rowOff>
    </xdr:to>
    <xdr:sp macro="" textlink="Analysis!K7">
      <xdr:nvSpPr>
        <xdr:cNvPr id="29" name="TextBox 28">
          <a:extLst>
            <a:ext uri="{FF2B5EF4-FFF2-40B4-BE49-F238E27FC236}">
              <a16:creationId xmlns:a16="http://schemas.microsoft.com/office/drawing/2014/main" id="{3C19C9FB-F381-4A8B-A91F-869CD3EF11C8}"/>
            </a:ext>
          </a:extLst>
        </xdr:cNvPr>
        <xdr:cNvSpPr txBox="1"/>
      </xdr:nvSpPr>
      <xdr:spPr>
        <a:xfrm>
          <a:off x="7094220" y="1021079"/>
          <a:ext cx="701040" cy="337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F87A80F-C122-43A3-8029-32C8C9B61B00}" type="TxLink">
            <a:rPr lang="en-US" sz="1100" b="1" i="0" u="none" strike="noStrike">
              <a:solidFill>
                <a:schemeClr val="bg1"/>
              </a:solidFill>
              <a:latin typeface="Aptos Narrow"/>
              <a:ea typeface="+mn-ea"/>
              <a:cs typeface="+mn-cs"/>
            </a:rPr>
            <a:pPr marL="0" indent="0" algn="ctr"/>
            <a:t>504</a:t>
          </a:fld>
          <a:endParaRPr lang="en-US" sz="1100" b="1" i="0" u="none" strike="noStrike">
            <a:solidFill>
              <a:schemeClr val="bg1"/>
            </a:solidFill>
            <a:latin typeface="Aptos Narrow"/>
            <a:ea typeface="+mn-ea"/>
            <a:cs typeface="+mn-cs"/>
          </a:endParaRPr>
        </a:p>
      </xdr:txBody>
    </xdr:sp>
    <xdr:clientData/>
  </xdr:twoCellAnchor>
  <xdr:twoCellAnchor>
    <xdr:from>
      <xdr:col>9</xdr:col>
      <xdr:colOff>396240</xdr:colOff>
      <xdr:row>3</xdr:row>
      <xdr:rowOff>0</xdr:rowOff>
    </xdr:from>
    <xdr:to>
      <xdr:col>10</xdr:col>
      <xdr:colOff>381000</xdr:colOff>
      <xdr:row>5</xdr:row>
      <xdr:rowOff>167640</xdr:rowOff>
    </xdr:to>
    <xdr:sp macro="" textlink="">
      <xdr:nvSpPr>
        <xdr:cNvPr id="30" name="Oval 29">
          <a:extLst>
            <a:ext uri="{FF2B5EF4-FFF2-40B4-BE49-F238E27FC236}">
              <a16:creationId xmlns:a16="http://schemas.microsoft.com/office/drawing/2014/main" id="{2F3CC795-84B4-CF0A-C359-DDDED37F51D5}"/>
            </a:ext>
          </a:extLst>
        </xdr:cNvPr>
        <xdr:cNvSpPr/>
      </xdr:nvSpPr>
      <xdr:spPr>
        <a:xfrm>
          <a:off x="5882640" y="548640"/>
          <a:ext cx="594360" cy="533400"/>
        </a:xfrm>
        <a:prstGeom prst="ellipse">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180781</xdr:colOff>
      <xdr:row>3</xdr:row>
      <xdr:rowOff>114298</xdr:rowOff>
    </xdr:from>
    <xdr:to>
      <xdr:col>6</xdr:col>
      <xdr:colOff>77022</xdr:colOff>
      <xdr:row>5</xdr:row>
      <xdr:rowOff>130138</xdr:rowOff>
    </xdr:to>
    <xdr:pic>
      <xdr:nvPicPr>
        <xdr:cNvPr id="32" name="Picture 31">
          <a:extLst>
            <a:ext uri="{FF2B5EF4-FFF2-40B4-BE49-F238E27FC236}">
              <a16:creationId xmlns:a16="http://schemas.microsoft.com/office/drawing/2014/main" id="{7C4411EF-65EA-EA7F-C362-6A3B9EF19327}"/>
            </a:ext>
          </a:extLst>
        </xdr:cNvPr>
        <xdr:cNvPicPr>
          <a:picLocks noChangeAspect="1"/>
        </xdr:cNvPicPr>
      </xdr:nvPicPr>
      <xdr:blipFill>
        <a:blip xmlns:r="http://schemas.openxmlformats.org/officeDocument/2006/relationships" r:embed="rId3" cstate="print">
          <a:alphaModFix amt="77000"/>
          <a:extLst>
            <a:ext uri="{28A0092B-C50C-407E-A947-70E740481C1C}">
              <a14:useLocalDpi xmlns:a14="http://schemas.microsoft.com/office/drawing/2010/main" val="0"/>
            </a:ext>
          </a:extLst>
        </a:blip>
        <a:stretch>
          <a:fillRect/>
        </a:stretch>
      </xdr:blipFill>
      <xdr:spPr>
        <a:xfrm>
          <a:off x="3228781" y="662938"/>
          <a:ext cx="505841" cy="381600"/>
        </a:xfrm>
        <a:prstGeom prst="rect">
          <a:avLst/>
        </a:prstGeom>
        <a:ln>
          <a:gradFill>
            <a:gsLst>
              <a:gs pos="47000">
                <a:schemeClr val="tx1"/>
              </a:gs>
              <a:gs pos="75000">
                <a:schemeClr val="bg1">
                  <a:lumMod val="50000"/>
                </a:schemeClr>
              </a:gs>
            </a:gsLst>
            <a:lin ang="5400000" scaled="1"/>
          </a:gradFill>
        </a:ln>
        <a:effectLst>
          <a:glow rad="63500">
            <a:schemeClr val="bg2">
              <a:lumMod val="50000"/>
              <a:alpha val="40000"/>
            </a:schemeClr>
          </a:glow>
          <a:outerShdw blurRad="50800" dist="38100" dir="2700000" algn="tl" rotWithShape="0">
            <a:prstClr val="black">
              <a:alpha val="87000"/>
            </a:prstClr>
          </a:outerShdw>
        </a:effectLst>
      </xdr:spPr>
    </xdr:pic>
    <xdr:clientData/>
  </xdr:twoCellAnchor>
  <xdr:twoCellAnchor>
    <xdr:from>
      <xdr:col>3</xdr:col>
      <xdr:colOff>22861</xdr:colOff>
      <xdr:row>3</xdr:row>
      <xdr:rowOff>114298</xdr:rowOff>
    </xdr:from>
    <xdr:to>
      <xdr:col>3</xdr:col>
      <xdr:colOff>603611</xdr:colOff>
      <xdr:row>5</xdr:row>
      <xdr:rowOff>130138</xdr:rowOff>
    </xdr:to>
    <xdr:pic>
      <xdr:nvPicPr>
        <xdr:cNvPr id="34" name="Picture 33">
          <a:extLst>
            <a:ext uri="{FF2B5EF4-FFF2-40B4-BE49-F238E27FC236}">
              <a16:creationId xmlns:a16="http://schemas.microsoft.com/office/drawing/2014/main" id="{AFAE18FA-5211-FEC5-8718-3D5B153AEEC8}"/>
            </a:ext>
          </a:extLst>
        </xdr:cNvPr>
        <xdr:cNvPicPr>
          <a:picLocks noChangeAspect="1"/>
        </xdr:cNvPicPr>
      </xdr:nvPicPr>
      <xdr:blipFill>
        <a:blip xmlns:r="http://schemas.openxmlformats.org/officeDocument/2006/relationships" r:embed="rId4" cstate="print">
          <a:alphaModFix amt="77000"/>
          <a:extLst>
            <a:ext uri="{28A0092B-C50C-407E-A947-70E740481C1C}">
              <a14:useLocalDpi xmlns:a14="http://schemas.microsoft.com/office/drawing/2010/main" val="0"/>
            </a:ext>
          </a:extLst>
        </a:blip>
        <a:stretch>
          <a:fillRect/>
        </a:stretch>
      </xdr:blipFill>
      <xdr:spPr>
        <a:xfrm>
          <a:off x="1851661" y="662938"/>
          <a:ext cx="580750" cy="381600"/>
        </a:xfrm>
        <a:prstGeom prst="rect">
          <a:avLst/>
        </a:prstGeom>
        <a:ln>
          <a:gradFill>
            <a:gsLst>
              <a:gs pos="47000">
                <a:schemeClr val="tx1"/>
              </a:gs>
              <a:gs pos="75000">
                <a:schemeClr val="bg1">
                  <a:lumMod val="50000"/>
                </a:schemeClr>
              </a:gs>
            </a:gsLst>
            <a:lin ang="5400000" scaled="1"/>
          </a:gradFill>
        </a:ln>
        <a:effectLst>
          <a:glow rad="63500">
            <a:schemeClr val="bg2">
              <a:lumMod val="50000"/>
              <a:alpha val="40000"/>
            </a:schemeClr>
          </a:glow>
          <a:outerShdw blurRad="50800" dist="38100" dir="2700000" algn="tl" rotWithShape="0">
            <a:prstClr val="black">
              <a:alpha val="87000"/>
            </a:prstClr>
          </a:outerShdw>
        </a:effectLst>
      </xdr:spPr>
    </xdr:pic>
    <xdr:clientData/>
  </xdr:twoCellAnchor>
  <xdr:twoCellAnchor>
    <xdr:from>
      <xdr:col>7</xdr:col>
      <xdr:colOff>338701</xdr:colOff>
      <xdr:row>3</xdr:row>
      <xdr:rowOff>114299</xdr:rowOff>
    </xdr:from>
    <xdr:to>
      <xdr:col>8</xdr:col>
      <xdr:colOff>199741</xdr:colOff>
      <xdr:row>5</xdr:row>
      <xdr:rowOff>130139</xdr:rowOff>
    </xdr:to>
    <xdr:pic>
      <xdr:nvPicPr>
        <xdr:cNvPr id="36" name="Picture 35">
          <a:extLst>
            <a:ext uri="{FF2B5EF4-FFF2-40B4-BE49-F238E27FC236}">
              <a16:creationId xmlns:a16="http://schemas.microsoft.com/office/drawing/2014/main" id="{6A55590B-0DA0-B1B9-5B06-1F7C07FF3E57}"/>
            </a:ext>
          </a:extLst>
        </xdr:cNvPr>
        <xdr:cNvPicPr>
          <a:picLocks noChangeAspect="1"/>
        </xdr:cNvPicPr>
      </xdr:nvPicPr>
      <xdr:blipFill>
        <a:blip xmlns:r="http://schemas.openxmlformats.org/officeDocument/2006/relationships" r:embed="rId5" cstate="print">
          <a:alphaModFix amt="77000"/>
          <a:extLst>
            <a:ext uri="{28A0092B-C50C-407E-A947-70E740481C1C}">
              <a14:useLocalDpi xmlns:a14="http://schemas.microsoft.com/office/drawing/2010/main" val="0"/>
            </a:ext>
          </a:extLst>
        </a:blip>
        <a:stretch>
          <a:fillRect/>
        </a:stretch>
      </xdr:blipFill>
      <xdr:spPr>
        <a:xfrm>
          <a:off x="4605901" y="662939"/>
          <a:ext cx="470640" cy="381600"/>
        </a:xfrm>
        <a:prstGeom prst="rect">
          <a:avLst/>
        </a:prstGeom>
        <a:ln>
          <a:gradFill>
            <a:gsLst>
              <a:gs pos="47000">
                <a:schemeClr val="tx1"/>
              </a:gs>
              <a:gs pos="75000">
                <a:schemeClr val="bg1">
                  <a:lumMod val="50000"/>
                </a:schemeClr>
              </a:gs>
            </a:gsLst>
            <a:lin ang="5400000" scaled="1"/>
          </a:gradFill>
        </a:ln>
        <a:effectLst>
          <a:glow rad="63500">
            <a:schemeClr val="bg2">
              <a:lumMod val="50000"/>
              <a:alpha val="40000"/>
            </a:schemeClr>
          </a:glow>
          <a:outerShdw blurRad="50800" dist="38100" dir="2700000" algn="tl" rotWithShape="0">
            <a:prstClr val="black">
              <a:alpha val="87000"/>
            </a:prstClr>
          </a:outerShdw>
        </a:effectLst>
      </xdr:spPr>
    </xdr:pic>
    <xdr:clientData/>
  </xdr:twoCellAnchor>
  <xdr:twoCellAnchor>
    <xdr:from>
      <xdr:col>9</xdr:col>
      <xdr:colOff>495302</xdr:colOff>
      <xdr:row>3</xdr:row>
      <xdr:rowOff>114299</xdr:rowOff>
    </xdr:from>
    <xdr:to>
      <xdr:col>10</xdr:col>
      <xdr:colOff>316815</xdr:colOff>
      <xdr:row>5</xdr:row>
      <xdr:rowOff>130139</xdr:rowOff>
    </xdr:to>
    <xdr:pic>
      <xdr:nvPicPr>
        <xdr:cNvPr id="48" name="Picture 47">
          <a:extLst>
            <a:ext uri="{FF2B5EF4-FFF2-40B4-BE49-F238E27FC236}">
              <a16:creationId xmlns:a16="http://schemas.microsoft.com/office/drawing/2014/main" id="{F166686C-7E3A-3FF0-3116-62181CBD1EED}"/>
            </a:ext>
          </a:extLst>
        </xdr:cNvPr>
        <xdr:cNvPicPr>
          <a:picLocks noChangeAspect="1"/>
        </xdr:cNvPicPr>
      </xdr:nvPicPr>
      <xdr:blipFill>
        <a:blip xmlns:r="http://schemas.openxmlformats.org/officeDocument/2006/relationships" r:embed="rId6" cstate="print">
          <a:alphaModFix amt="77000"/>
          <a:extLst>
            <a:ext uri="{28A0092B-C50C-407E-A947-70E740481C1C}">
              <a14:useLocalDpi xmlns:a14="http://schemas.microsoft.com/office/drawing/2010/main" val="0"/>
            </a:ext>
          </a:extLst>
        </a:blip>
        <a:stretch>
          <a:fillRect/>
        </a:stretch>
      </xdr:blipFill>
      <xdr:spPr>
        <a:xfrm>
          <a:off x="5981702" y="662939"/>
          <a:ext cx="431113" cy="381600"/>
        </a:xfrm>
        <a:prstGeom prst="rect">
          <a:avLst/>
        </a:prstGeom>
        <a:ln>
          <a:gradFill>
            <a:gsLst>
              <a:gs pos="47000">
                <a:schemeClr val="tx1"/>
              </a:gs>
              <a:gs pos="75000">
                <a:schemeClr val="bg1">
                  <a:lumMod val="50000"/>
                </a:schemeClr>
              </a:gs>
            </a:gsLst>
            <a:lin ang="5400000" scaled="1"/>
          </a:gradFill>
        </a:ln>
        <a:effectLst>
          <a:glow rad="63500">
            <a:schemeClr val="bg2">
              <a:lumMod val="50000"/>
              <a:alpha val="40000"/>
            </a:schemeClr>
          </a:glow>
          <a:outerShdw blurRad="50800" dist="38100" dir="2700000" algn="tl" rotWithShape="0">
            <a:prstClr val="black">
              <a:alpha val="87000"/>
            </a:prstClr>
          </a:outerShdw>
        </a:effectLst>
      </xdr:spPr>
    </xdr:pic>
    <xdr:clientData/>
  </xdr:twoCellAnchor>
  <xdr:twoCellAnchor>
    <xdr:from>
      <xdr:col>13</xdr:col>
      <xdr:colOff>383178</xdr:colOff>
      <xdr:row>0</xdr:row>
      <xdr:rowOff>17417</xdr:rowOff>
    </xdr:from>
    <xdr:to>
      <xdr:col>20</xdr:col>
      <xdr:colOff>367938</xdr:colOff>
      <xdr:row>12</xdr:row>
      <xdr:rowOff>39854</xdr:rowOff>
    </xdr:to>
    <xdr:sp macro="" textlink="">
      <xdr:nvSpPr>
        <xdr:cNvPr id="50" name="Rectangle: Rounded Corners 49">
          <a:extLst>
            <a:ext uri="{FF2B5EF4-FFF2-40B4-BE49-F238E27FC236}">
              <a16:creationId xmlns:a16="http://schemas.microsoft.com/office/drawing/2014/main" id="{1AA79BF6-6CCC-4547-9FF9-A20A3D998FD8}"/>
            </a:ext>
          </a:extLst>
        </xdr:cNvPr>
        <xdr:cNvSpPr/>
      </xdr:nvSpPr>
      <xdr:spPr>
        <a:xfrm>
          <a:off x="8307978" y="17417"/>
          <a:ext cx="4251960" cy="2243123"/>
        </a:xfrm>
        <a:prstGeom prst="roundRect">
          <a:avLst>
            <a:gd name="adj" fmla="val 7621"/>
          </a:avLst>
        </a:prstGeom>
        <a:gradFill flip="none" rotWithShape="1">
          <a:gsLst>
            <a:gs pos="0">
              <a:schemeClr val="tx1"/>
            </a:gs>
            <a:gs pos="95000">
              <a:schemeClr val="accent5">
                <a:lumMod val="60000"/>
                <a:lumOff val="40000"/>
              </a:schemeClr>
            </a:gs>
          </a:gsLst>
          <a:path path="rect">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mc:AlternateContent xmlns:mc="http://schemas.openxmlformats.org/markup-compatibility/2006">
    <mc:Choice xmlns:a14="http://schemas.microsoft.com/office/drawing/2010/main" Requires="a14">
      <xdr:twoCellAnchor editAs="oneCell">
        <xdr:from>
          <xdr:col>14</xdr:col>
          <xdr:colOff>175260</xdr:colOff>
          <xdr:row>0</xdr:row>
          <xdr:rowOff>99060</xdr:rowOff>
        </xdr:from>
        <xdr:to>
          <xdr:col>15</xdr:col>
          <xdr:colOff>586740</xdr:colOff>
          <xdr:row>1</xdr:row>
          <xdr:rowOff>129540</xdr:rowOff>
        </xdr:to>
        <xdr:sp macro="" textlink="">
          <xdr:nvSpPr>
            <xdr:cNvPr id="1028" name="Option Button 4" hidden="1">
              <a:extLst>
                <a:ext uri="{63B3BB69-23CF-44E3-9099-C40C66FF867C}">
                  <a14:compatExt spid="_x0000_s1028"/>
                </a:ext>
                <a:ext uri="{FF2B5EF4-FFF2-40B4-BE49-F238E27FC236}">
                  <a16:creationId xmlns:a16="http://schemas.microsoft.com/office/drawing/2014/main" id="{00000000-0008-0000-05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Transaction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563880</xdr:colOff>
          <xdr:row>0</xdr:row>
          <xdr:rowOff>99060</xdr:rowOff>
        </xdr:from>
        <xdr:to>
          <xdr:col>17</xdr:col>
          <xdr:colOff>289560</xdr:colOff>
          <xdr:row>1</xdr:row>
          <xdr:rowOff>167640</xdr:rowOff>
        </xdr:to>
        <xdr:sp macro="" textlink="">
          <xdr:nvSpPr>
            <xdr:cNvPr id="1029" name="Option Button 5" hidden="1">
              <a:extLst>
                <a:ext uri="{63B3BB69-23CF-44E3-9099-C40C66FF867C}">
                  <a14:compatExt spid="_x0000_s1029"/>
                </a:ext>
                <a:ext uri="{FF2B5EF4-FFF2-40B4-BE49-F238E27FC236}">
                  <a16:creationId xmlns:a16="http://schemas.microsoft.com/office/drawing/2014/main" id="{00000000-0008-0000-05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Revenue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350520</xdr:colOff>
          <xdr:row>0</xdr:row>
          <xdr:rowOff>99060</xdr:rowOff>
        </xdr:from>
        <xdr:to>
          <xdr:col>19</xdr:col>
          <xdr:colOff>99060</xdr:colOff>
          <xdr:row>1</xdr:row>
          <xdr:rowOff>160020</xdr:rowOff>
        </xdr:to>
        <xdr:sp macro="" textlink="">
          <xdr:nvSpPr>
            <xdr:cNvPr id="1030" name="Option Button 6" hidden="1">
              <a:extLst>
                <a:ext uri="{63B3BB69-23CF-44E3-9099-C40C66FF867C}">
                  <a14:compatExt spid="_x0000_s1030"/>
                </a:ext>
                <a:ext uri="{FF2B5EF4-FFF2-40B4-BE49-F238E27FC236}">
                  <a16:creationId xmlns:a16="http://schemas.microsoft.com/office/drawing/2014/main" id="{00000000-0008-0000-05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Profit</a:t>
              </a:r>
            </a:p>
          </xdr:txBody>
        </xdr:sp>
        <xdr:clientData/>
      </xdr:twoCellAnchor>
    </mc:Choice>
    <mc:Fallback/>
  </mc:AlternateContent>
  <xdr:twoCellAnchor>
    <xdr:from>
      <xdr:col>15</xdr:col>
      <xdr:colOff>457200</xdr:colOff>
      <xdr:row>4</xdr:row>
      <xdr:rowOff>38100</xdr:rowOff>
    </xdr:from>
    <xdr:to>
      <xdr:col>20</xdr:col>
      <xdr:colOff>190500</xdr:colOff>
      <xdr:row>10</xdr:row>
      <xdr:rowOff>0</xdr:rowOff>
    </xdr:to>
    <xdr:graphicFrame macro="">
      <xdr:nvGraphicFramePr>
        <xdr:cNvPr id="51" name="Chart 50">
          <a:extLst>
            <a:ext uri="{FF2B5EF4-FFF2-40B4-BE49-F238E27FC236}">
              <a16:creationId xmlns:a16="http://schemas.microsoft.com/office/drawing/2014/main" id="{DB667567-4F81-4EE3-AF3F-F6805186C4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15</xdr:col>
      <xdr:colOff>518160</xdr:colOff>
      <xdr:row>8</xdr:row>
      <xdr:rowOff>175261</xdr:rowOff>
    </xdr:from>
    <xdr:to>
      <xdr:col>20</xdr:col>
      <xdr:colOff>121920</xdr:colOff>
      <xdr:row>11</xdr:row>
      <xdr:rowOff>60960</xdr:rowOff>
    </xdr:to>
    <mc:AlternateContent xmlns:mc="http://schemas.openxmlformats.org/markup-compatibility/2006" xmlns:a14="http://schemas.microsoft.com/office/drawing/2010/main">
      <mc:Choice Requires="a14">
        <xdr:graphicFrame macro="">
          <xdr:nvGraphicFramePr>
            <xdr:cNvPr id="52" name="Year">
              <a:extLst>
                <a:ext uri="{FF2B5EF4-FFF2-40B4-BE49-F238E27FC236}">
                  <a16:creationId xmlns:a16="http://schemas.microsoft.com/office/drawing/2014/main" id="{36765DBD-86CB-43E0-9F0E-FF0D090DECA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662160" y="1638301"/>
              <a:ext cx="2651760" cy="601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320040</xdr:colOff>
      <xdr:row>1</xdr:row>
      <xdr:rowOff>163830</xdr:rowOff>
    </xdr:from>
    <xdr:to>
      <xdr:col>15</xdr:col>
      <xdr:colOff>27094</xdr:colOff>
      <xdr:row>3</xdr:row>
      <xdr:rowOff>58843</xdr:rowOff>
    </xdr:to>
    <xdr:sp macro="" textlink="'Analysis 2'!D30">
      <xdr:nvSpPr>
        <xdr:cNvPr id="53" name="TextBox 52">
          <a:extLst>
            <a:ext uri="{FF2B5EF4-FFF2-40B4-BE49-F238E27FC236}">
              <a16:creationId xmlns:a16="http://schemas.microsoft.com/office/drawing/2014/main" id="{CEF0CBA6-C904-44FC-8E89-880FD8ECDFB2}"/>
            </a:ext>
          </a:extLst>
        </xdr:cNvPr>
        <xdr:cNvSpPr txBox="1"/>
      </xdr:nvSpPr>
      <xdr:spPr>
        <a:xfrm>
          <a:off x="8244840" y="346710"/>
          <a:ext cx="926254" cy="260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99C6DA6-9A00-4C08-8937-E8D6A5DB3439}" type="TxLink">
            <a:rPr lang="en-US" sz="1100" b="1" i="0" u="none" strike="noStrike">
              <a:solidFill>
                <a:schemeClr val="bg1"/>
              </a:solidFill>
              <a:latin typeface="Aptos Narrow"/>
              <a:ea typeface="+mn-ea"/>
              <a:cs typeface="+mn-cs"/>
            </a:rPr>
            <a:pPr marL="0" indent="0" algn="ctr"/>
            <a:t>90.6%</a:t>
          </a:fld>
          <a:endParaRPr lang="en-US" sz="1100" b="1" i="0" u="none" strike="noStrike">
            <a:solidFill>
              <a:schemeClr val="bg1"/>
            </a:solidFill>
            <a:latin typeface="Aptos Narrow"/>
            <a:ea typeface="+mn-ea"/>
            <a:cs typeface="+mn-cs"/>
          </a:endParaRPr>
        </a:p>
      </xdr:txBody>
    </xdr:sp>
    <xdr:clientData/>
  </xdr:twoCellAnchor>
  <xdr:twoCellAnchor>
    <xdr:from>
      <xdr:col>13</xdr:col>
      <xdr:colOff>472440</xdr:colOff>
      <xdr:row>2</xdr:row>
      <xdr:rowOff>163830</xdr:rowOff>
    </xdr:from>
    <xdr:to>
      <xdr:col>17</xdr:col>
      <xdr:colOff>541020</xdr:colOff>
      <xdr:row>4</xdr:row>
      <xdr:rowOff>58843</xdr:rowOff>
    </xdr:to>
    <xdr:sp macro="" textlink="'Analysis 2'!C35">
      <xdr:nvSpPr>
        <xdr:cNvPr id="54" name="TextBox 53">
          <a:extLst>
            <a:ext uri="{FF2B5EF4-FFF2-40B4-BE49-F238E27FC236}">
              <a16:creationId xmlns:a16="http://schemas.microsoft.com/office/drawing/2014/main" id="{320A683C-012D-4EB1-90D4-30D64E8D286B}"/>
            </a:ext>
          </a:extLst>
        </xdr:cNvPr>
        <xdr:cNvSpPr txBox="1"/>
      </xdr:nvSpPr>
      <xdr:spPr>
        <a:xfrm>
          <a:off x="8397240" y="529590"/>
          <a:ext cx="2506980" cy="260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2FE9D48-DBD2-4C52-8347-579221D53318}" type="TxLink">
            <a:rPr lang="en-US" sz="1100" b="1" i="0" u="none" strike="noStrike">
              <a:solidFill>
                <a:schemeClr val="bg1"/>
              </a:solidFill>
              <a:latin typeface="Aptos Narrow"/>
              <a:ea typeface="+mn-ea"/>
              <a:cs typeface="+mn-cs"/>
            </a:rPr>
            <a:pPr marL="0" indent="0" algn="ctr"/>
            <a:t>Of Transaction came from the highlited years </a:t>
          </a:fld>
          <a:endParaRPr lang="en-US" sz="1100" b="1" i="0" u="none" strike="noStrike">
            <a:solidFill>
              <a:schemeClr val="bg1"/>
            </a:solidFill>
            <a:latin typeface="Aptos Narrow"/>
            <a:ea typeface="+mn-ea"/>
            <a:cs typeface="+mn-cs"/>
          </a:endParaRPr>
        </a:p>
      </xdr:txBody>
    </xdr:sp>
    <xdr:clientData/>
  </xdr:twoCellAnchor>
  <xdr:twoCellAnchor>
    <xdr:from>
      <xdr:col>13</xdr:col>
      <xdr:colOff>525780</xdr:colOff>
      <xdr:row>4</xdr:row>
      <xdr:rowOff>118110</xdr:rowOff>
    </xdr:from>
    <xdr:to>
      <xdr:col>15</xdr:col>
      <xdr:colOff>232834</xdr:colOff>
      <xdr:row>6</xdr:row>
      <xdr:rowOff>13123</xdr:rowOff>
    </xdr:to>
    <xdr:sp macro="" textlink="'Analysis 2'!E14">
      <xdr:nvSpPr>
        <xdr:cNvPr id="55" name="TextBox 54">
          <a:extLst>
            <a:ext uri="{FF2B5EF4-FFF2-40B4-BE49-F238E27FC236}">
              <a16:creationId xmlns:a16="http://schemas.microsoft.com/office/drawing/2014/main" id="{ADEFA0C1-3392-4CF5-A8F1-D05E75E45AFF}"/>
            </a:ext>
          </a:extLst>
        </xdr:cNvPr>
        <xdr:cNvSpPr txBox="1"/>
      </xdr:nvSpPr>
      <xdr:spPr>
        <a:xfrm>
          <a:off x="8450580" y="849630"/>
          <a:ext cx="926254" cy="260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88BC794-39A5-40B5-B9C8-2B0A39D5CA10}" type="TxLink">
            <a:rPr lang="en-US" sz="1100" b="1" i="0" u="none" strike="noStrike">
              <a:solidFill>
                <a:schemeClr val="bg1"/>
              </a:solidFill>
              <a:latin typeface="Aptos Narrow"/>
              <a:ea typeface="+mn-ea"/>
              <a:cs typeface="+mn-cs"/>
            </a:rPr>
            <a:pPr marL="0" indent="0" algn="ctr"/>
            <a:t>3,336.3</a:t>
          </a:fld>
          <a:endParaRPr lang="en-US" sz="1100" b="1" i="0" u="none" strike="noStrike">
            <a:solidFill>
              <a:schemeClr val="bg1"/>
            </a:solidFill>
            <a:latin typeface="Aptos Narrow"/>
            <a:ea typeface="+mn-ea"/>
            <a:cs typeface="+mn-cs"/>
          </a:endParaRPr>
        </a:p>
      </xdr:txBody>
    </xdr:sp>
    <xdr:clientData/>
  </xdr:twoCellAnchor>
  <xdr:twoCellAnchor>
    <xdr:from>
      <xdr:col>13</xdr:col>
      <xdr:colOff>601980</xdr:colOff>
      <xdr:row>4</xdr:row>
      <xdr:rowOff>38100</xdr:rowOff>
    </xdr:from>
    <xdr:to>
      <xdr:col>18</xdr:col>
      <xdr:colOff>19050</xdr:colOff>
      <xdr:row>4</xdr:row>
      <xdr:rowOff>68580</xdr:rowOff>
    </xdr:to>
    <xdr:cxnSp macro="">
      <xdr:nvCxnSpPr>
        <xdr:cNvPr id="63" name="Straight Connector 62">
          <a:extLst>
            <a:ext uri="{FF2B5EF4-FFF2-40B4-BE49-F238E27FC236}">
              <a16:creationId xmlns:a16="http://schemas.microsoft.com/office/drawing/2014/main" id="{4C7D7B03-C8A3-166A-7609-A8AF98F81D08}"/>
            </a:ext>
          </a:extLst>
        </xdr:cNvPr>
        <xdr:cNvCxnSpPr>
          <a:endCxn id="51" idx="0"/>
        </xdr:cNvCxnSpPr>
      </xdr:nvCxnSpPr>
      <xdr:spPr>
        <a:xfrm flipV="1">
          <a:off x="8526780" y="769620"/>
          <a:ext cx="2465070" cy="30480"/>
        </a:xfrm>
        <a:prstGeom prst="line">
          <a:avLst/>
        </a:prstGeom>
        <a:ln w="19050" cap="flat" cmpd="sng" algn="ctr">
          <a:solidFill>
            <a:schemeClr val="bg1">
              <a:lumMod val="85000"/>
            </a:schemeClr>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464820</xdr:colOff>
      <xdr:row>5</xdr:row>
      <xdr:rowOff>133350</xdr:rowOff>
    </xdr:from>
    <xdr:to>
      <xdr:col>15</xdr:col>
      <xdr:colOff>601980</xdr:colOff>
      <xdr:row>7</xdr:row>
      <xdr:rowOff>28363</xdr:rowOff>
    </xdr:to>
    <xdr:sp macro="" textlink="'Analysis 2'!E13">
      <xdr:nvSpPr>
        <xdr:cNvPr id="1024" name="TextBox 1023">
          <a:extLst>
            <a:ext uri="{FF2B5EF4-FFF2-40B4-BE49-F238E27FC236}">
              <a16:creationId xmlns:a16="http://schemas.microsoft.com/office/drawing/2014/main" id="{6E851FD5-FFF6-4467-AE39-E3E92B686737}"/>
            </a:ext>
          </a:extLst>
        </xdr:cNvPr>
        <xdr:cNvSpPr txBox="1"/>
      </xdr:nvSpPr>
      <xdr:spPr>
        <a:xfrm>
          <a:off x="8389620" y="1047750"/>
          <a:ext cx="1356360" cy="260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F78DD15-347E-4C6F-BD05-F027F3D5B097}" type="TxLink">
            <a:rPr lang="en-US" sz="1100" b="1" i="0" u="none" strike="noStrike">
              <a:solidFill>
                <a:schemeClr val="bg1"/>
              </a:solidFill>
              <a:latin typeface="Aptos Narrow"/>
              <a:ea typeface="+mn-ea"/>
              <a:cs typeface="+mn-cs"/>
            </a:rPr>
            <a:pPr marL="0" indent="0" algn="ctr"/>
            <a:t>AverageTransaction</a:t>
          </a:fld>
          <a:endParaRPr lang="en-US" sz="1100" b="1" i="0" u="none" strike="noStrike">
            <a:solidFill>
              <a:schemeClr val="bg1"/>
            </a:solidFill>
            <a:latin typeface="Aptos Narrow"/>
            <a:ea typeface="+mn-ea"/>
            <a:cs typeface="+mn-cs"/>
          </a:endParaRPr>
        </a:p>
      </xdr:txBody>
    </xdr:sp>
    <xdr:clientData/>
  </xdr:twoCellAnchor>
  <xdr:twoCellAnchor>
    <xdr:from>
      <xdr:col>2</xdr:col>
      <xdr:colOff>411481</xdr:colOff>
      <xdr:row>9</xdr:row>
      <xdr:rowOff>38101</xdr:rowOff>
    </xdr:from>
    <xdr:to>
      <xdr:col>4</xdr:col>
      <xdr:colOff>59881</xdr:colOff>
      <xdr:row>10</xdr:row>
      <xdr:rowOff>96421</xdr:rowOff>
    </xdr:to>
    <xdr:sp macro="" textlink="'Analysis 2'!P46">
      <xdr:nvSpPr>
        <xdr:cNvPr id="4" name="TextBox 3">
          <a:extLst>
            <a:ext uri="{FF2B5EF4-FFF2-40B4-BE49-F238E27FC236}">
              <a16:creationId xmlns:a16="http://schemas.microsoft.com/office/drawing/2014/main" id="{59149AD6-8B8F-403C-AE56-36ED5DCB95BD}"/>
            </a:ext>
          </a:extLst>
        </xdr:cNvPr>
        <xdr:cNvSpPr txBox="1"/>
      </xdr:nvSpPr>
      <xdr:spPr>
        <a:xfrm>
          <a:off x="1630681" y="1684021"/>
          <a:ext cx="867600" cy="24120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EA9EAC-2A3A-4C88-A131-AED9656FA20E}" type="TxLink">
            <a:rPr lang="en-US" sz="1100" b="1" i="0" u="none" strike="noStrike">
              <a:solidFill>
                <a:srgbClr val="000000"/>
              </a:solidFill>
              <a:latin typeface="Aptos Narrow"/>
            </a:rPr>
            <a:pPr algn="ctr"/>
            <a:t>+100.00%</a:t>
          </a:fld>
          <a:endParaRPr lang="en-US" sz="1100" b="1" i="0" u="none" strike="noStrike">
            <a:solidFill>
              <a:srgbClr val="000000"/>
            </a:solidFill>
            <a:latin typeface="Aptos Narrow"/>
          </a:endParaRPr>
        </a:p>
      </xdr:txBody>
    </xdr:sp>
    <xdr:clientData/>
  </xdr:twoCellAnchor>
  <xdr:twoCellAnchor>
    <xdr:from>
      <xdr:col>0</xdr:col>
      <xdr:colOff>342900</xdr:colOff>
      <xdr:row>7</xdr:row>
      <xdr:rowOff>7620</xdr:rowOff>
    </xdr:from>
    <xdr:to>
      <xdr:col>1</xdr:col>
      <xdr:colOff>600900</xdr:colOff>
      <xdr:row>8</xdr:row>
      <xdr:rowOff>65940</xdr:rowOff>
    </xdr:to>
    <xdr:sp macro="" textlink="'Analysis 2'!P36">
      <xdr:nvSpPr>
        <xdr:cNvPr id="31" name="TextBox 30">
          <a:extLst>
            <a:ext uri="{FF2B5EF4-FFF2-40B4-BE49-F238E27FC236}">
              <a16:creationId xmlns:a16="http://schemas.microsoft.com/office/drawing/2014/main" id="{0B4F245B-2943-4076-B1C1-93970612238B}"/>
            </a:ext>
          </a:extLst>
        </xdr:cNvPr>
        <xdr:cNvSpPr txBox="1"/>
      </xdr:nvSpPr>
      <xdr:spPr>
        <a:xfrm>
          <a:off x="342900" y="1287780"/>
          <a:ext cx="867600" cy="241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594F784-2C59-4830-817D-F4A1CBD67D18}" type="TxLink">
            <a:rPr lang="en-US" sz="1100" b="1" i="0" u="none" strike="noStrike">
              <a:solidFill>
                <a:schemeClr val="bg1"/>
              </a:solidFill>
              <a:latin typeface="Aptos Narrow"/>
            </a:rPr>
            <a:pPr algn="ctr"/>
            <a:t>+100.00%</a:t>
          </a:fld>
          <a:endParaRPr lang="en-US" sz="1100" b="1" i="0" u="none" strike="noStrike">
            <a:solidFill>
              <a:schemeClr val="bg1"/>
            </a:solidFill>
            <a:latin typeface="Aptos Narrow"/>
          </a:endParaRPr>
        </a:p>
      </xdr:txBody>
    </xdr:sp>
    <xdr:clientData/>
  </xdr:twoCellAnchor>
  <xdr:twoCellAnchor>
    <xdr:from>
      <xdr:col>11</xdr:col>
      <xdr:colOff>335280</xdr:colOff>
      <xdr:row>7</xdr:row>
      <xdr:rowOff>30480</xdr:rowOff>
    </xdr:from>
    <xdr:to>
      <xdr:col>12</xdr:col>
      <xdr:colOff>593280</xdr:colOff>
      <xdr:row>8</xdr:row>
      <xdr:rowOff>88800</xdr:rowOff>
    </xdr:to>
    <xdr:sp macro="" textlink="'Analysis 2'!V36">
      <xdr:nvSpPr>
        <xdr:cNvPr id="33" name="TextBox 32">
          <a:extLst>
            <a:ext uri="{FF2B5EF4-FFF2-40B4-BE49-F238E27FC236}">
              <a16:creationId xmlns:a16="http://schemas.microsoft.com/office/drawing/2014/main" id="{A3D7C3F2-FC47-4E5B-B408-A6443745D4F2}"/>
            </a:ext>
          </a:extLst>
        </xdr:cNvPr>
        <xdr:cNvSpPr txBox="1"/>
      </xdr:nvSpPr>
      <xdr:spPr>
        <a:xfrm>
          <a:off x="7040880" y="1310640"/>
          <a:ext cx="867600" cy="241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E3DB99D-1343-4C3F-ADDA-E4D68D14B5E5}" type="TxLink">
            <a:rPr lang="en-US" sz="1100" b="1" i="0" u="none" strike="noStrike">
              <a:solidFill>
                <a:schemeClr val="bg1"/>
              </a:solidFill>
              <a:latin typeface="Aptos Narrow"/>
            </a:rPr>
            <a:pPr algn="ctr"/>
            <a:t>+100.00%</a:t>
          </a:fld>
          <a:endParaRPr lang="en-US" sz="1100" b="1" i="0" u="none" strike="noStrike">
            <a:solidFill>
              <a:schemeClr val="bg1"/>
            </a:solidFill>
            <a:latin typeface="Aptos Narrow"/>
          </a:endParaRPr>
        </a:p>
      </xdr:txBody>
    </xdr:sp>
    <xdr:clientData/>
  </xdr:twoCellAnchor>
  <xdr:twoCellAnchor>
    <xdr:from>
      <xdr:col>9</xdr:col>
      <xdr:colOff>259080</xdr:colOff>
      <xdr:row>9</xdr:row>
      <xdr:rowOff>38101</xdr:rowOff>
    </xdr:from>
    <xdr:to>
      <xdr:col>10</xdr:col>
      <xdr:colOff>517080</xdr:colOff>
      <xdr:row>10</xdr:row>
      <xdr:rowOff>96421</xdr:rowOff>
    </xdr:to>
    <xdr:sp macro="" textlink="'Analysis 2'!V46">
      <xdr:nvSpPr>
        <xdr:cNvPr id="35" name="TextBox 34">
          <a:extLst>
            <a:ext uri="{FF2B5EF4-FFF2-40B4-BE49-F238E27FC236}">
              <a16:creationId xmlns:a16="http://schemas.microsoft.com/office/drawing/2014/main" id="{2A925E0A-E748-446E-B713-FB88EEB5DD7A}"/>
            </a:ext>
          </a:extLst>
        </xdr:cNvPr>
        <xdr:cNvSpPr txBox="1"/>
      </xdr:nvSpPr>
      <xdr:spPr>
        <a:xfrm>
          <a:off x="5745480" y="1684021"/>
          <a:ext cx="867600" cy="24120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C23E203-F6CE-4D22-B6C7-C14EE156FB61}" type="TxLink">
            <a:rPr lang="en-US" sz="1100" b="1" i="0" u="none" strike="noStrike">
              <a:solidFill>
                <a:srgbClr val="000000"/>
              </a:solidFill>
              <a:latin typeface="Aptos Narrow"/>
              <a:ea typeface="+mn-ea"/>
              <a:cs typeface="+mn-cs"/>
            </a:rPr>
            <a:pPr marL="0" indent="0" algn="ctr"/>
            <a:t>+100.00%</a:t>
          </a:fld>
          <a:endParaRPr lang="en-US" sz="1100" b="1" i="0" u="none" strike="noStrike">
            <a:solidFill>
              <a:srgbClr val="000000"/>
            </a:solidFill>
            <a:latin typeface="Aptos Narrow"/>
            <a:ea typeface="+mn-ea"/>
            <a:cs typeface="+mn-cs"/>
          </a:endParaRPr>
        </a:p>
      </xdr:txBody>
    </xdr:sp>
    <xdr:clientData/>
  </xdr:twoCellAnchor>
  <xdr:twoCellAnchor>
    <xdr:from>
      <xdr:col>7</xdr:col>
      <xdr:colOff>106681</xdr:colOff>
      <xdr:row>9</xdr:row>
      <xdr:rowOff>38101</xdr:rowOff>
    </xdr:from>
    <xdr:to>
      <xdr:col>8</xdr:col>
      <xdr:colOff>364681</xdr:colOff>
      <xdr:row>10</xdr:row>
      <xdr:rowOff>96421</xdr:rowOff>
    </xdr:to>
    <xdr:sp macro="" textlink="'Analysis 2'!P26">
      <xdr:nvSpPr>
        <xdr:cNvPr id="37" name="TextBox 36">
          <a:extLst>
            <a:ext uri="{FF2B5EF4-FFF2-40B4-BE49-F238E27FC236}">
              <a16:creationId xmlns:a16="http://schemas.microsoft.com/office/drawing/2014/main" id="{A3841FC1-8D0F-4DE2-B990-696DE264A5A5}"/>
            </a:ext>
          </a:extLst>
        </xdr:cNvPr>
        <xdr:cNvSpPr txBox="1"/>
      </xdr:nvSpPr>
      <xdr:spPr>
        <a:xfrm>
          <a:off x="4373881" y="1684021"/>
          <a:ext cx="867600" cy="24120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F70F263-6E6E-4A7B-8A83-12A989F7924D}" type="TxLink">
            <a:rPr lang="en-US" sz="1100" b="1" i="0" u="none" strike="noStrike">
              <a:solidFill>
                <a:srgbClr val="000000"/>
              </a:solidFill>
              <a:latin typeface="Aptos Narrow"/>
              <a:ea typeface="+mn-ea"/>
              <a:cs typeface="+mn-cs"/>
            </a:rPr>
            <a:pPr marL="0" indent="0" algn="ctr"/>
            <a:t>+100.00%</a:t>
          </a:fld>
          <a:endParaRPr lang="en-US" sz="1100" b="1" i="0" u="none" strike="noStrike">
            <a:solidFill>
              <a:srgbClr val="000000"/>
            </a:solidFill>
            <a:latin typeface="Aptos Narrow"/>
            <a:ea typeface="+mn-ea"/>
            <a:cs typeface="+mn-cs"/>
          </a:endParaRPr>
        </a:p>
      </xdr:txBody>
    </xdr:sp>
    <xdr:clientData/>
  </xdr:twoCellAnchor>
  <xdr:twoCellAnchor>
    <xdr:from>
      <xdr:col>4</xdr:col>
      <xdr:colOff>563881</xdr:colOff>
      <xdr:row>9</xdr:row>
      <xdr:rowOff>38101</xdr:rowOff>
    </xdr:from>
    <xdr:to>
      <xdr:col>6</xdr:col>
      <xdr:colOff>212281</xdr:colOff>
      <xdr:row>10</xdr:row>
      <xdr:rowOff>96421</xdr:rowOff>
    </xdr:to>
    <xdr:sp macro="" textlink="'Analysis 2'!V26">
      <xdr:nvSpPr>
        <xdr:cNvPr id="38" name="TextBox 37">
          <a:extLst>
            <a:ext uri="{FF2B5EF4-FFF2-40B4-BE49-F238E27FC236}">
              <a16:creationId xmlns:a16="http://schemas.microsoft.com/office/drawing/2014/main" id="{8231D55D-C8B9-4BDB-BC98-202DD7DFAE9A}"/>
            </a:ext>
          </a:extLst>
        </xdr:cNvPr>
        <xdr:cNvSpPr txBox="1"/>
      </xdr:nvSpPr>
      <xdr:spPr>
        <a:xfrm>
          <a:off x="3002281" y="1703615"/>
          <a:ext cx="867600" cy="24337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90B3145-249B-4A26-A898-12986302AD91}" type="TxLink">
            <a:rPr lang="en-US" sz="1100" b="1" i="0" u="none" strike="noStrike">
              <a:solidFill>
                <a:srgbClr val="000000"/>
              </a:solidFill>
              <a:latin typeface="Aptos Narrow"/>
              <a:ea typeface="+mn-ea"/>
              <a:cs typeface="+mn-cs"/>
            </a:rPr>
            <a:pPr marL="0" indent="0" algn="ctr"/>
            <a:t>+100.00%</a:t>
          </a:fld>
          <a:endParaRPr lang="en-US" sz="1100" b="1" i="0" u="none" strike="noStrike">
            <a:solidFill>
              <a:srgbClr val="000000"/>
            </a:solidFill>
            <a:latin typeface="Aptos Narrow"/>
            <a:ea typeface="+mn-ea"/>
            <a:cs typeface="+mn-cs"/>
          </a:endParaRPr>
        </a:p>
      </xdr:txBody>
    </xdr:sp>
    <xdr:clientData/>
  </xdr:twoCellAnchor>
  <xdr:twoCellAnchor>
    <xdr:from>
      <xdr:col>0</xdr:col>
      <xdr:colOff>205740</xdr:colOff>
      <xdr:row>13</xdr:row>
      <xdr:rowOff>68580</xdr:rowOff>
    </xdr:from>
    <xdr:to>
      <xdr:col>12</xdr:col>
      <xdr:colOff>152400</xdr:colOff>
      <xdr:row>25</xdr:row>
      <xdr:rowOff>174171</xdr:rowOff>
    </xdr:to>
    <xdr:sp macro="" textlink="">
      <xdr:nvSpPr>
        <xdr:cNvPr id="40" name="Rectangle: Rounded Corners 39">
          <a:extLst>
            <a:ext uri="{FF2B5EF4-FFF2-40B4-BE49-F238E27FC236}">
              <a16:creationId xmlns:a16="http://schemas.microsoft.com/office/drawing/2014/main" id="{A51C891B-6C7E-4CBC-8255-67DC97FEF9A0}"/>
            </a:ext>
          </a:extLst>
        </xdr:cNvPr>
        <xdr:cNvSpPr/>
      </xdr:nvSpPr>
      <xdr:spPr>
        <a:xfrm>
          <a:off x="205740" y="2474323"/>
          <a:ext cx="7261860" cy="2326277"/>
        </a:xfrm>
        <a:prstGeom prst="roundRect">
          <a:avLst>
            <a:gd name="adj" fmla="val 7621"/>
          </a:avLst>
        </a:prstGeom>
        <a:gradFill flip="none" rotWithShape="1">
          <a:gsLst>
            <a:gs pos="0">
              <a:schemeClr val="tx1"/>
            </a:gs>
            <a:gs pos="95000">
              <a:schemeClr val="accent5">
                <a:lumMod val="60000"/>
                <a:lumOff val="40000"/>
              </a:schemeClr>
            </a:gs>
          </a:gsLst>
          <a:path path="rect">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0</xdr:col>
      <xdr:colOff>426721</xdr:colOff>
      <xdr:row>16</xdr:row>
      <xdr:rowOff>55517</xdr:rowOff>
    </xdr:from>
    <xdr:to>
      <xdr:col>10</xdr:col>
      <xdr:colOff>500743</xdr:colOff>
      <xdr:row>24</xdr:row>
      <xdr:rowOff>171994</xdr:rowOff>
    </xdr:to>
    <xdr:graphicFrame macro="">
      <xdr:nvGraphicFramePr>
        <xdr:cNvPr id="41" name="Chart 40">
          <a:extLst>
            <a:ext uri="{FF2B5EF4-FFF2-40B4-BE49-F238E27FC236}">
              <a16:creationId xmlns:a16="http://schemas.microsoft.com/office/drawing/2014/main" id="{BDB7399B-8D9A-45D3-AAB0-2BF20CF37B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291738</xdr:colOff>
      <xdr:row>13</xdr:row>
      <xdr:rowOff>119741</xdr:rowOff>
    </xdr:from>
    <xdr:to>
      <xdr:col>1</xdr:col>
      <xdr:colOff>337338</xdr:colOff>
      <xdr:row>14</xdr:row>
      <xdr:rowOff>165084</xdr:rowOff>
    </xdr:to>
    <xdr:sp macro="" textlink="'Analysis 3'!I19">
      <xdr:nvSpPr>
        <xdr:cNvPr id="42" name="TextBox 41">
          <a:extLst>
            <a:ext uri="{FF2B5EF4-FFF2-40B4-BE49-F238E27FC236}">
              <a16:creationId xmlns:a16="http://schemas.microsoft.com/office/drawing/2014/main" id="{458A2101-57EB-4EE4-8D8C-69367DF85488}"/>
            </a:ext>
          </a:extLst>
        </xdr:cNvPr>
        <xdr:cNvSpPr txBox="1"/>
      </xdr:nvSpPr>
      <xdr:spPr>
        <a:xfrm>
          <a:off x="291738" y="2525484"/>
          <a:ext cx="655200" cy="230400"/>
        </a:xfrm>
        <a:prstGeom prst="rect">
          <a:avLst/>
        </a:prstGeom>
        <a:solidFill>
          <a:srgbClr val="F4F6FA">
            <a:alpha val="52000"/>
          </a:srgb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5774266-99A3-4A0A-ADB5-88B5D4930440}" type="TxLink">
            <a:rPr lang="en-US" sz="1100" b="1" i="0" u="none" strike="noStrike">
              <a:solidFill>
                <a:sysClr val="windowText" lastClr="000000"/>
              </a:solidFill>
              <a:latin typeface="Aptos Narrow"/>
            </a:rPr>
            <a:pPr algn="ctr"/>
            <a:t>in 2008</a:t>
          </a:fld>
          <a:endParaRPr lang="en-US" sz="1100" b="1" i="0" u="none" strike="noStrike">
            <a:solidFill>
              <a:sysClr val="windowText" lastClr="000000"/>
            </a:solidFill>
            <a:latin typeface="Aptos Narrow"/>
          </a:endParaRPr>
        </a:p>
      </xdr:txBody>
    </xdr:sp>
    <xdr:clientData/>
  </xdr:twoCellAnchor>
  <xdr:twoCellAnchor>
    <xdr:from>
      <xdr:col>1</xdr:col>
      <xdr:colOff>378823</xdr:colOff>
      <xdr:row>13</xdr:row>
      <xdr:rowOff>119741</xdr:rowOff>
    </xdr:from>
    <xdr:to>
      <xdr:col>2</xdr:col>
      <xdr:colOff>424423</xdr:colOff>
      <xdr:row>14</xdr:row>
      <xdr:rowOff>165084</xdr:rowOff>
    </xdr:to>
    <xdr:sp macro="" textlink="'Analysis 3'!J7">
      <xdr:nvSpPr>
        <xdr:cNvPr id="43" name="TextBox 42">
          <a:extLst>
            <a:ext uri="{FF2B5EF4-FFF2-40B4-BE49-F238E27FC236}">
              <a16:creationId xmlns:a16="http://schemas.microsoft.com/office/drawing/2014/main" id="{0D5EB34E-BE0A-4E9D-B6AD-9BAD4375602D}"/>
            </a:ext>
          </a:extLst>
        </xdr:cNvPr>
        <xdr:cNvSpPr txBox="1"/>
      </xdr:nvSpPr>
      <xdr:spPr>
        <a:xfrm>
          <a:off x="988423" y="2525484"/>
          <a:ext cx="655200" cy="230400"/>
        </a:xfrm>
        <a:prstGeom prst="rect">
          <a:avLst/>
        </a:prstGeom>
        <a:solidFill>
          <a:srgbClr val="F4F6FA">
            <a:alpha val="52000"/>
          </a:srgb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5B25B70-95E9-41D1-81DB-1510DC04DCB1}" type="TxLink">
            <a:rPr lang="en-US" sz="1100" b="1" i="0" u="none" strike="noStrike">
              <a:solidFill>
                <a:sysClr val="windowText" lastClr="000000"/>
              </a:solidFill>
              <a:latin typeface="Aptos Narrow"/>
            </a:rPr>
            <a:pPr algn="ctr"/>
            <a:t>Jun</a:t>
          </a:fld>
          <a:endParaRPr lang="en-US" sz="1100" b="1" i="0" u="none" strike="noStrike">
            <a:solidFill>
              <a:sysClr val="windowText" lastClr="000000"/>
            </a:solidFill>
            <a:latin typeface="Aptos Narrow"/>
          </a:endParaRPr>
        </a:p>
      </xdr:txBody>
    </xdr:sp>
    <xdr:clientData/>
  </xdr:twoCellAnchor>
  <xdr:twoCellAnchor>
    <xdr:from>
      <xdr:col>2</xdr:col>
      <xdr:colOff>465908</xdr:colOff>
      <xdr:row>13</xdr:row>
      <xdr:rowOff>119741</xdr:rowOff>
    </xdr:from>
    <xdr:to>
      <xdr:col>3</xdr:col>
      <xdr:colOff>511508</xdr:colOff>
      <xdr:row>14</xdr:row>
      <xdr:rowOff>165084</xdr:rowOff>
    </xdr:to>
    <xdr:sp macro="" textlink="'Analysis 3'!J8">
      <xdr:nvSpPr>
        <xdr:cNvPr id="44" name="TextBox 43">
          <a:extLst>
            <a:ext uri="{FF2B5EF4-FFF2-40B4-BE49-F238E27FC236}">
              <a16:creationId xmlns:a16="http://schemas.microsoft.com/office/drawing/2014/main" id="{D232FD7D-567C-4B4B-8FE1-4F1BE6A2D16F}"/>
            </a:ext>
          </a:extLst>
        </xdr:cNvPr>
        <xdr:cNvSpPr txBox="1"/>
      </xdr:nvSpPr>
      <xdr:spPr>
        <a:xfrm>
          <a:off x="1685108" y="2525484"/>
          <a:ext cx="655200" cy="230400"/>
        </a:xfrm>
        <a:prstGeom prst="rect">
          <a:avLst/>
        </a:prstGeom>
        <a:solidFill>
          <a:srgbClr val="F4F6FA">
            <a:alpha val="52000"/>
          </a:srgb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B9C80E-6A86-49DA-995D-C677BFDD2624}" type="TxLink">
            <a:rPr lang="en-US" sz="1100" b="1" i="0" u="none" strike="noStrike">
              <a:solidFill>
                <a:sysClr val="windowText" lastClr="000000"/>
              </a:solidFill>
              <a:latin typeface="Aptos Narrow"/>
            </a:rPr>
            <a:pPr algn="ctr"/>
            <a:t>May</a:t>
          </a:fld>
          <a:endParaRPr lang="en-US" sz="1100" b="1" i="0" u="none" strike="noStrike">
            <a:solidFill>
              <a:sysClr val="windowText" lastClr="000000"/>
            </a:solidFill>
            <a:latin typeface="Aptos Narrow"/>
          </a:endParaRPr>
        </a:p>
      </xdr:txBody>
    </xdr:sp>
    <xdr:clientData/>
  </xdr:twoCellAnchor>
  <xdr:twoCellAnchor>
    <xdr:from>
      <xdr:col>3</xdr:col>
      <xdr:colOff>552994</xdr:colOff>
      <xdr:row>13</xdr:row>
      <xdr:rowOff>119741</xdr:rowOff>
    </xdr:from>
    <xdr:to>
      <xdr:col>4</xdr:col>
      <xdr:colOff>598594</xdr:colOff>
      <xdr:row>14</xdr:row>
      <xdr:rowOff>165084</xdr:rowOff>
    </xdr:to>
    <xdr:sp macro="" textlink="'Analysis 3'!J9">
      <xdr:nvSpPr>
        <xdr:cNvPr id="45" name="TextBox 44">
          <a:extLst>
            <a:ext uri="{FF2B5EF4-FFF2-40B4-BE49-F238E27FC236}">
              <a16:creationId xmlns:a16="http://schemas.microsoft.com/office/drawing/2014/main" id="{8920E58B-4B2A-474B-9D9D-AD7A40226175}"/>
            </a:ext>
          </a:extLst>
        </xdr:cNvPr>
        <xdr:cNvSpPr txBox="1"/>
      </xdr:nvSpPr>
      <xdr:spPr>
        <a:xfrm>
          <a:off x="2381794" y="2525484"/>
          <a:ext cx="655200" cy="230400"/>
        </a:xfrm>
        <a:prstGeom prst="rect">
          <a:avLst/>
        </a:prstGeom>
        <a:solidFill>
          <a:srgbClr val="F4F6FA">
            <a:alpha val="52000"/>
          </a:srgb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D0C200C-E81C-4B80-8808-5BB35D63C86C}" type="TxLink">
            <a:rPr lang="en-US" sz="1100" b="1" i="0" u="none" strike="noStrike">
              <a:solidFill>
                <a:sysClr val="windowText" lastClr="000000"/>
              </a:solidFill>
              <a:latin typeface="Aptos Narrow"/>
            </a:rPr>
            <a:pPr algn="ctr"/>
            <a:t>Apr</a:t>
          </a:fld>
          <a:endParaRPr lang="en-US" sz="1100" b="1" i="0" u="none" strike="noStrike">
            <a:solidFill>
              <a:sysClr val="windowText" lastClr="000000"/>
            </a:solidFill>
            <a:latin typeface="Aptos Narrow"/>
          </a:endParaRPr>
        </a:p>
      </xdr:txBody>
    </xdr:sp>
    <xdr:clientData/>
  </xdr:twoCellAnchor>
  <xdr:twoCellAnchor>
    <xdr:from>
      <xdr:col>5</xdr:col>
      <xdr:colOff>43542</xdr:colOff>
      <xdr:row>13</xdr:row>
      <xdr:rowOff>119741</xdr:rowOff>
    </xdr:from>
    <xdr:to>
      <xdr:col>8</xdr:col>
      <xdr:colOff>54429</xdr:colOff>
      <xdr:row>15</xdr:row>
      <xdr:rowOff>97970</xdr:rowOff>
    </xdr:to>
    <xdr:sp macro="" textlink="'Analysis 2'!E13">
      <xdr:nvSpPr>
        <xdr:cNvPr id="46" name="TextBox 45">
          <a:extLst>
            <a:ext uri="{FF2B5EF4-FFF2-40B4-BE49-F238E27FC236}">
              <a16:creationId xmlns:a16="http://schemas.microsoft.com/office/drawing/2014/main" id="{8142AC66-903D-4414-9042-7F5DADAE34D5}"/>
            </a:ext>
          </a:extLst>
        </xdr:cNvPr>
        <xdr:cNvSpPr txBox="1"/>
      </xdr:nvSpPr>
      <xdr:spPr>
        <a:xfrm>
          <a:off x="3091542" y="2525484"/>
          <a:ext cx="1839687" cy="348343"/>
        </a:xfrm>
        <a:prstGeom prst="rect">
          <a:avLst/>
        </a:prstGeom>
        <a:solidFill>
          <a:srgbClr val="F4F6FA">
            <a:alpha val="52000"/>
          </a:srgb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1" i="0" u="none" strike="noStrike">
              <a:solidFill>
                <a:sysClr val="windowText" lastClr="000000"/>
              </a:solidFill>
              <a:latin typeface="Aptos Narrow"/>
              <a:ea typeface="+mn-ea"/>
              <a:cs typeface="+mn-cs"/>
            </a:rPr>
            <a:t>Collectively accounted for </a:t>
          </a:r>
        </a:p>
      </xdr:txBody>
    </xdr:sp>
    <xdr:clientData/>
  </xdr:twoCellAnchor>
  <xdr:twoCellAnchor>
    <xdr:from>
      <xdr:col>8</xdr:col>
      <xdr:colOff>84910</xdr:colOff>
      <xdr:row>13</xdr:row>
      <xdr:rowOff>119741</xdr:rowOff>
    </xdr:from>
    <xdr:to>
      <xdr:col>9</xdr:col>
      <xdr:colOff>130510</xdr:colOff>
      <xdr:row>14</xdr:row>
      <xdr:rowOff>165084</xdr:rowOff>
    </xdr:to>
    <xdr:sp macro="" textlink="'Analysis 3'!H14:I14">
      <xdr:nvSpPr>
        <xdr:cNvPr id="47" name="TextBox 46">
          <a:extLst>
            <a:ext uri="{FF2B5EF4-FFF2-40B4-BE49-F238E27FC236}">
              <a16:creationId xmlns:a16="http://schemas.microsoft.com/office/drawing/2014/main" id="{2F34CE42-6304-4F79-958C-5DA18910F6D6}"/>
            </a:ext>
          </a:extLst>
        </xdr:cNvPr>
        <xdr:cNvSpPr txBox="1"/>
      </xdr:nvSpPr>
      <xdr:spPr>
        <a:xfrm>
          <a:off x="4961710" y="2525484"/>
          <a:ext cx="655200" cy="230400"/>
        </a:xfrm>
        <a:prstGeom prst="rect">
          <a:avLst/>
        </a:prstGeom>
        <a:solidFill>
          <a:srgbClr val="F4F6FA">
            <a:alpha val="52000"/>
          </a:srgb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A6D84D4-1CE8-488F-BF97-D9BA61F98C26}" type="TxLink">
            <a:rPr lang="en-US" sz="1100" b="1" i="0" u="none" strike="noStrike">
              <a:solidFill>
                <a:sysClr val="windowText" lastClr="000000"/>
              </a:solidFill>
              <a:latin typeface="Aptos Narrow"/>
              <a:ea typeface="+mn-ea"/>
              <a:cs typeface="+mn-cs"/>
            </a:rPr>
            <a:pPr marL="0" indent="0" algn="ctr"/>
            <a:t>54.4%</a:t>
          </a:fld>
          <a:endParaRPr lang="en-US" sz="1100" b="1" i="0" u="none" strike="noStrike">
            <a:solidFill>
              <a:sysClr val="windowText" lastClr="000000"/>
            </a:solidFill>
            <a:latin typeface="Aptos Narrow"/>
            <a:ea typeface="+mn-ea"/>
            <a:cs typeface="+mn-cs"/>
          </a:endParaRPr>
        </a:p>
      </xdr:txBody>
    </xdr:sp>
    <xdr:clientData/>
  </xdr:twoCellAnchor>
  <xdr:twoCellAnchor>
    <xdr:from>
      <xdr:col>9</xdr:col>
      <xdr:colOff>185058</xdr:colOff>
      <xdr:row>13</xdr:row>
      <xdr:rowOff>119741</xdr:rowOff>
    </xdr:from>
    <xdr:to>
      <xdr:col>11</xdr:col>
      <xdr:colOff>391886</xdr:colOff>
      <xdr:row>15</xdr:row>
      <xdr:rowOff>130628</xdr:rowOff>
    </xdr:to>
    <xdr:sp macro="" textlink="'Analysis 2'!E13">
      <xdr:nvSpPr>
        <xdr:cNvPr id="49" name="TextBox 48">
          <a:extLst>
            <a:ext uri="{FF2B5EF4-FFF2-40B4-BE49-F238E27FC236}">
              <a16:creationId xmlns:a16="http://schemas.microsoft.com/office/drawing/2014/main" id="{53050AB4-5C59-41DB-AB83-B69F7AA0DD73}"/>
            </a:ext>
          </a:extLst>
        </xdr:cNvPr>
        <xdr:cNvSpPr txBox="1"/>
      </xdr:nvSpPr>
      <xdr:spPr>
        <a:xfrm>
          <a:off x="5671458" y="2525484"/>
          <a:ext cx="1426028" cy="381001"/>
        </a:xfrm>
        <a:prstGeom prst="rect">
          <a:avLst/>
        </a:prstGeom>
        <a:solidFill>
          <a:srgbClr val="F4F6FA">
            <a:alpha val="52000"/>
          </a:srgb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1" i="0" u="none" strike="noStrike">
              <a:solidFill>
                <a:sysClr val="windowText" lastClr="000000"/>
              </a:solidFill>
              <a:latin typeface="Aptos Narrow"/>
              <a:ea typeface="+mn-ea"/>
              <a:cs typeface="+mn-cs"/>
            </a:rPr>
            <a:t>of</a:t>
          </a:r>
          <a:r>
            <a:rPr lang="en-US" sz="1100" b="1" i="0" u="none" strike="noStrike" baseline="0">
              <a:solidFill>
                <a:sysClr val="windowText" lastClr="000000"/>
              </a:solidFill>
              <a:latin typeface="Aptos Narrow"/>
              <a:ea typeface="+mn-ea"/>
              <a:cs typeface="+mn-cs"/>
            </a:rPr>
            <a:t> total profit</a:t>
          </a:r>
          <a:r>
            <a:rPr lang="en-US" sz="1100" b="1" i="0" u="none" strike="noStrike">
              <a:solidFill>
                <a:sysClr val="windowText" lastClr="000000"/>
              </a:solidFill>
              <a:latin typeface="Aptos Narrow"/>
              <a:ea typeface="+mn-ea"/>
              <a:cs typeface="+mn-cs"/>
            </a:rPr>
            <a:t> </a:t>
          </a:r>
        </a:p>
      </xdr:txBody>
    </xdr:sp>
    <xdr:clientData/>
  </xdr:twoCellAnchor>
  <xdr:twoCellAnchor>
    <xdr:from>
      <xdr:col>12</xdr:col>
      <xdr:colOff>317864</xdr:colOff>
      <xdr:row>13</xdr:row>
      <xdr:rowOff>60960</xdr:rowOff>
    </xdr:from>
    <xdr:to>
      <xdr:col>16</xdr:col>
      <xdr:colOff>185057</xdr:colOff>
      <xdr:row>25</xdr:row>
      <xdr:rowOff>21771</xdr:rowOff>
    </xdr:to>
    <xdr:sp macro="" textlink="">
      <xdr:nvSpPr>
        <xdr:cNvPr id="5" name="Rectangle: Rounded Corners 4">
          <a:extLst>
            <a:ext uri="{FF2B5EF4-FFF2-40B4-BE49-F238E27FC236}">
              <a16:creationId xmlns:a16="http://schemas.microsoft.com/office/drawing/2014/main" id="{1C71DAE0-4BBC-487B-A3F1-D005E03CF4E3}"/>
            </a:ext>
          </a:extLst>
        </xdr:cNvPr>
        <xdr:cNvSpPr/>
      </xdr:nvSpPr>
      <xdr:spPr>
        <a:xfrm>
          <a:off x="7633064" y="2466703"/>
          <a:ext cx="2305593" cy="2181497"/>
        </a:xfrm>
        <a:prstGeom prst="roundRect">
          <a:avLst>
            <a:gd name="adj" fmla="val 7621"/>
          </a:avLst>
        </a:prstGeom>
        <a:gradFill flip="none" rotWithShape="1">
          <a:gsLst>
            <a:gs pos="0">
              <a:schemeClr val="tx1"/>
            </a:gs>
            <a:gs pos="95000">
              <a:schemeClr val="accent5">
                <a:lumMod val="60000"/>
                <a:lumOff val="40000"/>
              </a:schemeClr>
            </a:gs>
          </a:gsLst>
          <a:path path="rect">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editAs="oneCell">
    <xdr:from>
      <xdr:col>12</xdr:col>
      <xdr:colOff>548640</xdr:colOff>
      <xdr:row>14</xdr:row>
      <xdr:rowOff>82731</xdr:rowOff>
    </xdr:from>
    <xdr:to>
      <xdr:col>15</xdr:col>
      <xdr:colOff>548640</xdr:colOff>
      <xdr:row>23</xdr:row>
      <xdr:rowOff>152400</xdr:rowOff>
    </xdr:to>
    <mc:AlternateContent xmlns:mc="http://schemas.openxmlformats.org/markup-compatibility/2006" xmlns:a14="http://schemas.microsoft.com/office/drawing/2010/main">
      <mc:Choice Requires="a14">
        <xdr:graphicFrame macro="">
          <xdr:nvGraphicFramePr>
            <xdr:cNvPr id="39" name="Month_Name">
              <a:extLst>
                <a:ext uri="{FF2B5EF4-FFF2-40B4-BE49-F238E27FC236}">
                  <a16:creationId xmlns:a16="http://schemas.microsoft.com/office/drawing/2014/main" id="{419B8851-99B4-409D-B5D1-00CFE84F9CCB}"/>
                </a:ext>
              </a:extLst>
            </xdr:cNvPr>
            <xdr:cNvGraphicFramePr/>
          </xdr:nvGraphicFramePr>
          <xdr:xfrm>
            <a:off x="0" y="0"/>
            <a:ext cx="0" cy="0"/>
          </xdr:xfrm>
          <a:graphic>
            <a:graphicData uri="http://schemas.microsoft.com/office/drawing/2010/slicer">
              <sle:slicer xmlns:sle="http://schemas.microsoft.com/office/drawing/2010/slicer" name="Month_Name"/>
            </a:graphicData>
          </a:graphic>
        </xdr:graphicFrame>
      </mc:Choice>
      <mc:Fallback xmlns="">
        <xdr:sp macro="" textlink="">
          <xdr:nvSpPr>
            <xdr:cNvPr id="0" name=""/>
            <xdr:cNvSpPr>
              <a:spLocks noTextEdit="1"/>
            </xdr:cNvSpPr>
          </xdr:nvSpPr>
          <xdr:spPr>
            <a:xfrm>
              <a:off x="7863840" y="2673531"/>
              <a:ext cx="1828800" cy="17351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413657</xdr:colOff>
      <xdr:row>13</xdr:row>
      <xdr:rowOff>50075</xdr:rowOff>
    </xdr:from>
    <xdr:to>
      <xdr:col>27</xdr:col>
      <xdr:colOff>174171</xdr:colOff>
      <xdr:row>26</xdr:row>
      <xdr:rowOff>54428</xdr:rowOff>
    </xdr:to>
    <xdr:sp macro="" textlink="">
      <xdr:nvSpPr>
        <xdr:cNvPr id="18" name="Rectangle: Rounded Corners 17">
          <a:extLst>
            <a:ext uri="{FF2B5EF4-FFF2-40B4-BE49-F238E27FC236}">
              <a16:creationId xmlns:a16="http://schemas.microsoft.com/office/drawing/2014/main" id="{F6A750B0-8D33-4D9C-A5A3-38212F87E088}"/>
            </a:ext>
          </a:extLst>
        </xdr:cNvPr>
        <xdr:cNvSpPr/>
      </xdr:nvSpPr>
      <xdr:spPr>
        <a:xfrm>
          <a:off x="10167257" y="2455818"/>
          <a:ext cx="6466114" cy="2410096"/>
        </a:xfrm>
        <a:prstGeom prst="roundRect">
          <a:avLst>
            <a:gd name="adj" fmla="val 7621"/>
          </a:avLst>
        </a:prstGeom>
        <a:gradFill flip="none" rotWithShape="1">
          <a:gsLst>
            <a:gs pos="0">
              <a:schemeClr val="tx1"/>
            </a:gs>
            <a:gs pos="95000">
              <a:schemeClr val="accent5">
                <a:lumMod val="60000"/>
                <a:lumOff val="40000"/>
              </a:schemeClr>
            </a:gs>
          </a:gsLst>
          <a:path path="rect">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16</xdr:col>
      <xdr:colOff>507274</xdr:colOff>
      <xdr:row>18</xdr:row>
      <xdr:rowOff>54428</xdr:rowOff>
    </xdr:from>
    <xdr:to>
      <xdr:col>26</xdr:col>
      <xdr:colOff>566057</xdr:colOff>
      <xdr:row>26</xdr:row>
      <xdr:rowOff>10885</xdr:rowOff>
    </xdr:to>
    <xdr:graphicFrame macro="">
      <xdr:nvGraphicFramePr>
        <xdr:cNvPr id="6" name="Chart 5">
          <a:extLst>
            <a:ext uri="{FF2B5EF4-FFF2-40B4-BE49-F238E27FC236}">
              <a16:creationId xmlns:a16="http://schemas.microsoft.com/office/drawing/2014/main" id="{9C832502-0267-49D6-B86B-517C35623A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520338</xdr:colOff>
      <xdr:row>14</xdr:row>
      <xdr:rowOff>29393</xdr:rowOff>
    </xdr:from>
    <xdr:to>
      <xdr:col>19</xdr:col>
      <xdr:colOff>168738</xdr:colOff>
      <xdr:row>15</xdr:row>
      <xdr:rowOff>87713</xdr:rowOff>
    </xdr:to>
    <xdr:sp macro="" textlink="'Analysis 3'!Q17">
      <xdr:nvSpPr>
        <xdr:cNvPr id="25" name="TextBox 24">
          <a:extLst>
            <a:ext uri="{FF2B5EF4-FFF2-40B4-BE49-F238E27FC236}">
              <a16:creationId xmlns:a16="http://schemas.microsoft.com/office/drawing/2014/main" id="{B086FA70-B9FF-460F-842F-F64A5E050061}"/>
            </a:ext>
          </a:extLst>
        </xdr:cNvPr>
        <xdr:cNvSpPr txBox="1"/>
      </xdr:nvSpPr>
      <xdr:spPr>
        <a:xfrm>
          <a:off x="10883538" y="2620193"/>
          <a:ext cx="867600" cy="243377"/>
        </a:xfrm>
        <a:prstGeom prst="rect">
          <a:avLst/>
        </a:prstGeom>
        <a:solidFill>
          <a:sysClr val="window" lastClr="FFFFFF">
            <a:alpha val="52000"/>
          </a:sys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CB45CD9-EDE3-403C-8BB4-A0E6206459DB}" type="TxLink">
            <a:rPr lang="en-US" sz="1100" b="1" i="0" u="none" strike="noStrike">
              <a:solidFill>
                <a:srgbClr val="000000"/>
              </a:solidFill>
              <a:latin typeface="Aptos Narrow"/>
              <a:ea typeface="+mn-ea"/>
              <a:cs typeface="+mn-cs"/>
            </a:rPr>
            <a:pPr marL="0" indent="0" algn="ctr"/>
            <a:t>53.96%</a:t>
          </a:fld>
          <a:endParaRPr lang="en-US" sz="1100" b="1" i="0" u="none" strike="noStrike">
            <a:solidFill>
              <a:srgbClr val="000000"/>
            </a:solidFill>
            <a:latin typeface="Aptos Narrow"/>
            <a:ea typeface="+mn-ea"/>
            <a:cs typeface="+mn-cs"/>
          </a:endParaRPr>
        </a:p>
      </xdr:txBody>
    </xdr:sp>
    <xdr:clientData/>
  </xdr:twoCellAnchor>
  <xdr:twoCellAnchor>
    <xdr:from>
      <xdr:col>20</xdr:col>
      <xdr:colOff>141513</xdr:colOff>
      <xdr:row>13</xdr:row>
      <xdr:rowOff>185055</xdr:rowOff>
    </xdr:from>
    <xdr:to>
      <xdr:col>26</xdr:col>
      <xdr:colOff>141514</xdr:colOff>
      <xdr:row>15</xdr:row>
      <xdr:rowOff>163284</xdr:rowOff>
    </xdr:to>
    <xdr:sp macro="" textlink="'Analysis 3'!U17">
      <xdr:nvSpPr>
        <xdr:cNvPr id="27" name="TextBox 26">
          <a:extLst>
            <a:ext uri="{FF2B5EF4-FFF2-40B4-BE49-F238E27FC236}">
              <a16:creationId xmlns:a16="http://schemas.microsoft.com/office/drawing/2014/main" id="{0743F8A4-A646-4760-AA44-76A5304AD8BE}"/>
            </a:ext>
          </a:extLst>
        </xdr:cNvPr>
        <xdr:cNvSpPr txBox="1"/>
      </xdr:nvSpPr>
      <xdr:spPr>
        <a:xfrm>
          <a:off x="12333513" y="2590798"/>
          <a:ext cx="3657601" cy="348343"/>
        </a:xfrm>
        <a:prstGeom prst="rect">
          <a:avLst/>
        </a:prstGeom>
        <a:solidFill>
          <a:srgbClr val="F4F6FA">
            <a:alpha val="52000"/>
          </a:srgb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4FB00D2-36A2-472B-901C-197B8DE6A3E7}" type="TxLink">
            <a:rPr lang="en-US" sz="1100" b="1" i="0" u="none" strike="noStrike">
              <a:solidFill>
                <a:srgbClr val="000000"/>
              </a:solidFill>
              <a:latin typeface="Aptos Narrow"/>
              <a:ea typeface="+mn-ea"/>
              <a:cs typeface="+mn-cs"/>
            </a:rPr>
            <a:pPr marL="0" indent="0" algn="ctr"/>
            <a:t>of Profit came from hightlighted weekdays</a:t>
          </a:fld>
          <a:endParaRPr lang="en-US" sz="1100" b="1" i="0" u="none" strike="noStrike">
            <a:solidFill>
              <a:sysClr val="windowText" lastClr="000000"/>
            </a:solidFill>
            <a:latin typeface="Aptos Narrow"/>
            <a:ea typeface="+mn-ea"/>
            <a:cs typeface="+mn-cs"/>
          </a:endParaRPr>
        </a:p>
      </xdr:txBody>
    </xdr:sp>
    <xdr:clientData/>
  </xdr:twoCellAnchor>
  <xdr:twoCellAnchor>
    <xdr:from>
      <xdr:col>0</xdr:col>
      <xdr:colOff>151928</xdr:colOff>
      <xdr:row>27</xdr:row>
      <xdr:rowOff>17417</xdr:rowOff>
    </xdr:from>
    <xdr:to>
      <xdr:col>5</xdr:col>
      <xdr:colOff>530086</xdr:colOff>
      <xdr:row>41</xdr:row>
      <xdr:rowOff>43542</xdr:rowOff>
    </xdr:to>
    <xdr:sp macro="" textlink="">
      <xdr:nvSpPr>
        <xdr:cNvPr id="58" name="Rectangle: Rounded Corners 57">
          <a:extLst>
            <a:ext uri="{FF2B5EF4-FFF2-40B4-BE49-F238E27FC236}">
              <a16:creationId xmlns:a16="http://schemas.microsoft.com/office/drawing/2014/main" id="{A6137221-D0B5-4D9E-BBA2-ED70444E50AD}"/>
            </a:ext>
          </a:extLst>
        </xdr:cNvPr>
        <xdr:cNvSpPr/>
      </xdr:nvSpPr>
      <xdr:spPr>
        <a:xfrm>
          <a:off x="151928" y="5086374"/>
          <a:ext cx="3415115" cy="2654472"/>
        </a:xfrm>
        <a:prstGeom prst="roundRect">
          <a:avLst>
            <a:gd name="adj" fmla="val 7621"/>
          </a:avLst>
        </a:prstGeom>
        <a:gradFill flip="none" rotWithShape="1">
          <a:gsLst>
            <a:gs pos="0">
              <a:schemeClr val="tx1"/>
            </a:gs>
            <a:gs pos="95000">
              <a:schemeClr val="accent5">
                <a:lumMod val="60000"/>
                <a:lumOff val="40000"/>
              </a:schemeClr>
            </a:gs>
          </a:gsLst>
          <a:path path="rect">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141515</xdr:colOff>
      <xdr:row>27</xdr:row>
      <xdr:rowOff>152400</xdr:rowOff>
    </xdr:from>
    <xdr:to>
      <xdr:col>4</xdr:col>
      <xdr:colOff>435429</xdr:colOff>
      <xdr:row>40</xdr:row>
      <xdr:rowOff>130629</xdr:rowOff>
    </xdr:to>
    <xdr:graphicFrame macro="">
      <xdr:nvGraphicFramePr>
        <xdr:cNvPr id="59" name="Chart 58">
          <a:extLst>
            <a:ext uri="{FF2B5EF4-FFF2-40B4-BE49-F238E27FC236}">
              <a16:creationId xmlns:a16="http://schemas.microsoft.com/office/drawing/2014/main" id="{39796DB1-44B9-469D-A61D-EE1F874EA9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370588</xdr:colOff>
      <xdr:row>27</xdr:row>
      <xdr:rowOff>18615</xdr:rowOff>
    </xdr:from>
    <xdr:to>
      <xdr:col>5</xdr:col>
      <xdr:colOff>577415</xdr:colOff>
      <xdr:row>29</xdr:row>
      <xdr:rowOff>29502</xdr:rowOff>
    </xdr:to>
    <xdr:sp macro="" textlink="'Analysis 3'!AB18">
      <xdr:nvSpPr>
        <xdr:cNvPr id="60" name="TextBox 59">
          <a:extLst>
            <a:ext uri="{FF2B5EF4-FFF2-40B4-BE49-F238E27FC236}">
              <a16:creationId xmlns:a16="http://schemas.microsoft.com/office/drawing/2014/main" id="{F44C3934-1541-4F02-B994-073C0C3C08F9}"/>
            </a:ext>
          </a:extLst>
        </xdr:cNvPr>
        <xdr:cNvSpPr txBox="1"/>
      </xdr:nvSpPr>
      <xdr:spPr>
        <a:xfrm>
          <a:off x="2192762" y="5087572"/>
          <a:ext cx="1421610" cy="386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C7D2272-66D1-4B7C-8480-8CD5D7F14277}" type="TxLink">
            <a:rPr lang="en-US" sz="1100" b="1" i="0" u="none" strike="noStrike">
              <a:solidFill>
                <a:schemeClr val="bg1"/>
              </a:solidFill>
              <a:latin typeface="Aptos Narrow"/>
              <a:ea typeface="+mn-ea"/>
              <a:cs typeface="+mn-cs"/>
            </a:rPr>
            <a:pPr marL="0" indent="0" algn="ctr"/>
            <a:t>Weekday make up</a:t>
          </a:fld>
          <a:endParaRPr lang="en-US" sz="1100" b="1" i="0" u="none" strike="noStrike">
            <a:solidFill>
              <a:schemeClr val="bg1"/>
            </a:solidFill>
            <a:latin typeface="Aptos Narrow"/>
            <a:ea typeface="+mn-ea"/>
            <a:cs typeface="+mn-cs"/>
          </a:endParaRPr>
        </a:p>
      </xdr:txBody>
    </xdr:sp>
    <xdr:clientData/>
  </xdr:twoCellAnchor>
  <xdr:twoCellAnchor>
    <xdr:from>
      <xdr:col>4</xdr:col>
      <xdr:colOff>224058</xdr:colOff>
      <xdr:row>28</xdr:row>
      <xdr:rowOff>106962</xdr:rowOff>
    </xdr:from>
    <xdr:to>
      <xdr:col>5</xdr:col>
      <xdr:colOff>269658</xdr:colOff>
      <xdr:row>29</xdr:row>
      <xdr:rowOff>152305</xdr:rowOff>
    </xdr:to>
    <xdr:sp macro="" textlink="'Analysis 3'!AB17">
      <xdr:nvSpPr>
        <xdr:cNvPr id="61" name="TextBox 60">
          <a:extLst>
            <a:ext uri="{FF2B5EF4-FFF2-40B4-BE49-F238E27FC236}">
              <a16:creationId xmlns:a16="http://schemas.microsoft.com/office/drawing/2014/main" id="{498149B4-DF50-430D-A474-20126BAFF398}"/>
            </a:ext>
          </a:extLst>
        </xdr:cNvPr>
        <xdr:cNvSpPr txBox="1"/>
      </xdr:nvSpPr>
      <xdr:spPr>
        <a:xfrm>
          <a:off x="2653623" y="5363658"/>
          <a:ext cx="652992" cy="2330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99BAE62-188C-4FE2-B214-1DB7F88C83AF}" type="TxLink">
            <a:rPr lang="en-US" sz="1100" b="1" i="0" u="none" strike="noStrike">
              <a:solidFill>
                <a:sysClr val="windowText" lastClr="000000"/>
              </a:solidFill>
              <a:latin typeface="Aptos Narrow"/>
              <a:ea typeface="+mn-ea"/>
              <a:cs typeface="+mn-cs"/>
            </a:rPr>
            <a:pPr marL="0" indent="0" algn="ctr"/>
            <a:t>71.92%</a:t>
          </a:fld>
          <a:endParaRPr lang="en-US" sz="1100" b="1" i="0" u="none" strike="noStrike">
            <a:solidFill>
              <a:sysClr val="windowText" lastClr="000000"/>
            </a:solidFill>
            <a:latin typeface="Aptos Narrow"/>
            <a:ea typeface="+mn-ea"/>
            <a:cs typeface="+mn-cs"/>
          </a:endParaRPr>
        </a:p>
      </xdr:txBody>
    </xdr:sp>
    <xdr:clientData/>
  </xdr:twoCellAnchor>
  <xdr:twoCellAnchor>
    <xdr:from>
      <xdr:col>3</xdr:col>
      <xdr:colOff>403719</xdr:colOff>
      <xdr:row>29</xdr:row>
      <xdr:rowOff>51745</xdr:rowOff>
    </xdr:from>
    <xdr:to>
      <xdr:col>6</xdr:col>
      <xdr:colOff>3155</xdr:colOff>
      <xdr:row>31</xdr:row>
      <xdr:rowOff>62632</xdr:rowOff>
    </xdr:to>
    <xdr:sp macro="" textlink="'Analysis 2'!E13">
      <xdr:nvSpPr>
        <xdr:cNvPr id="62" name="TextBox 61">
          <a:extLst>
            <a:ext uri="{FF2B5EF4-FFF2-40B4-BE49-F238E27FC236}">
              <a16:creationId xmlns:a16="http://schemas.microsoft.com/office/drawing/2014/main" id="{CE91563B-5476-4163-8EAE-FB3A2EB3F517}"/>
            </a:ext>
          </a:extLst>
        </xdr:cNvPr>
        <xdr:cNvSpPr txBox="1"/>
      </xdr:nvSpPr>
      <xdr:spPr>
        <a:xfrm>
          <a:off x="2225893" y="5496180"/>
          <a:ext cx="1421610" cy="386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1" i="0" u="none" strike="noStrike">
              <a:solidFill>
                <a:schemeClr val="bg1"/>
              </a:solidFill>
              <a:latin typeface="Aptos Narrow"/>
              <a:ea typeface="+mn-ea"/>
              <a:cs typeface="+mn-cs"/>
            </a:rPr>
            <a:t>of</a:t>
          </a:r>
          <a:r>
            <a:rPr lang="en-US" sz="1100" b="1" i="0" u="none" strike="noStrike" baseline="0">
              <a:solidFill>
                <a:schemeClr val="bg1"/>
              </a:solidFill>
              <a:latin typeface="Aptos Narrow"/>
              <a:ea typeface="+mn-ea"/>
              <a:cs typeface="+mn-cs"/>
            </a:rPr>
            <a:t> total profit</a:t>
          </a:r>
          <a:r>
            <a:rPr lang="en-US" sz="1100" b="1" i="0" u="none" strike="noStrike">
              <a:solidFill>
                <a:schemeClr val="bg1"/>
              </a:solidFill>
              <a:latin typeface="Aptos Narrow"/>
              <a:ea typeface="+mn-ea"/>
              <a:cs typeface="+mn-cs"/>
            </a:rPr>
            <a:t> </a:t>
          </a:r>
        </a:p>
      </xdr:txBody>
    </xdr:sp>
    <xdr:clientData/>
  </xdr:twoCellAnchor>
  <xdr:twoCellAnchor>
    <xdr:from>
      <xdr:col>1</xdr:col>
      <xdr:colOff>419654</xdr:colOff>
      <xdr:row>30</xdr:row>
      <xdr:rowOff>121478</xdr:rowOff>
    </xdr:from>
    <xdr:to>
      <xdr:col>3</xdr:col>
      <xdr:colOff>220871</xdr:colOff>
      <xdr:row>36</xdr:row>
      <xdr:rowOff>33131</xdr:rowOff>
    </xdr:to>
    <xdr:sp macro="" textlink="">
      <xdr:nvSpPr>
        <xdr:cNvPr id="1033" name="Oval 1032">
          <a:extLst>
            <a:ext uri="{FF2B5EF4-FFF2-40B4-BE49-F238E27FC236}">
              <a16:creationId xmlns:a16="http://schemas.microsoft.com/office/drawing/2014/main" id="{04176DE4-5127-274C-E679-C3F2DDE458E7}"/>
            </a:ext>
          </a:extLst>
        </xdr:cNvPr>
        <xdr:cNvSpPr/>
      </xdr:nvSpPr>
      <xdr:spPr>
        <a:xfrm>
          <a:off x="1027045" y="5753652"/>
          <a:ext cx="1016000" cy="1038088"/>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594987</xdr:colOff>
      <xdr:row>31</xdr:row>
      <xdr:rowOff>103647</xdr:rowOff>
    </xdr:from>
    <xdr:to>
      <xdr:col>3</xdr:col>
      <xdr:colOff>22088</xdr:colOff>
      <xdr:row>35</xdr:row>
      <xdr:rowOff>22085</xdr:rowOff>
    </xdr:to>
    <xdr:pic>
      <xdr:nvPicPr>
        <xdr:cNvPr id="1032" name="Picture 1031">
          <a:extLst>
            <a:ext uri="{FF2B5EF4-FFF2-40B4-BE49-F238E27FC236}">
              <a16:creationId xmlns:a16="http://schemas.microsoft.com/office/drawing/2014/main" id="{F2683210-4DF2-6954-510C-676671243C46}"/>
            </a:ext>
          </a:extLst>
        </xdr:cNvPr>
        <xdr:cNvPicPr>
          <a:picLocks noChangeAspect="1"/>
        </xdr:cNvPicPr>
      </xdr:nvPicPr>
      <xdr:blipFill>
        <a:blip xmlns:r="http://schemas.openxmlformats.org/officeDocument/2006/relationships" r:embed="rId11" cstate="print">
          <a:grayscl/>
          <a:extLst>
            <a:ext uri="{28A0092B-C50C-407E-A947-70E740481C1C}">
              <a14:useLocalDpi xmlns:a14="http://schemas.microsoft.com/office/drawing/2010/main" val="0"/>
            </a:ext>
          </a:extLst>
        </a:blip>
        <a:stretch>
          <a:fillRect/>
        </a:stretch>
      </xdr:blipFill>
      <xdr:spPr>
        <a:xfrm>
          <a:off x="1202378" y="5923560"/>
          <a:ext cx="641884" cy="669395"/>
        </a:xfrm>
        <a:prstGeom prst="rect">
          <a:avLst/>
        </a:prstGeom>
      </xdr:spPr>
    </xdr:pic>
    <xdr:clientData/>
  </xdr:twoCellAnchor>
  <xdr:twoCellAnchor>
    <xdr:from>
      <xdr:col>6</xdr:col>
      <xdr:colOff>242956</xdr:colOff>
      <xdr:row>27</xdr:row>
      <xdr:rowOff>88347</xdr:rowOff>
    </xdr:from>
    <xdr:to>
      <xdr:col>17</xdr:col>
      <xdr:colOff>231913</xdr:colOff>
      <xdr:row>40</xdr:row>
      <xdr:rowOff>99391</xdr:rowOff>
    </xdr:to>
    <xdr:sp macro="" textlink="">
      <xdr:nvSpPr>
        <xdr:cNvPr id="1034" name="Rectangle: Rounded Corners 1033">
          <a:extLst>
            <a:ext uri="{FF2B5EF4-FFF2-40B4-BE49-F238E27FC236}">
              <a16:creationId xmlns:a16="http://schemas.microsoft.com/office/drawing/2014/main" id="{8CA0FE87-8AF9-4CB1-9545-DBE9DBDEDC0A}"/>
            </a:ext>
          </a:extLst>
        </xdr:cNvPr>
        <xdr:cNvSpPr/>
      </xdr:nvSpPr>
      <xdr:spPr>
        <a:xfrm>
          <a:off x="3887304" y="5157304"/>
          <a:ext cx="6670261" cy="2451652"/>
        </a:xfrm>
        <a:prstGeom prst="roundRect">
          <a:avLst>
            <a:gd name="adj" fmla="val 7621"/>
          </a:avLst>
        </a:prstGeom>
        <a:gradFill flip="none" rotWithShape="1">
          <a:gsLst>
            <a:gs pos="0">
              <a:schemeClr val="tx1"/>
            </a:gs>
            <a:gs pos="95000">
              <a:schemeClr val="accent5">
                <a:lumMod val="60000"/>
                <a:lumOff val="40000"/>
              </a:schemeClr>
            </a:gs>
          </a:gsLst>
          <a:path path="rect">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253999</xdr:colOff>
      <xdr:row>31</xdr:row>
      <xdr:rowOff>103810</xdr:rowOff>
    </xdr:from>
    <xdr:to>
      <xdr:col>8</xdr:col>
      <xdr:colOff>201506</xdr:colOff>
      <xdr:row>38</xdr:row>
      <xdr:rowOff>88569</xdr:rowOff>
    </xdr:to>
    <xdr:sp macro="" textlink="">
      <xdr:nvSpPr>
        <xdr:cNvPr id="1035" name="Rectangle: Rounded Corners 1034">
          <a:extLst>
            <a:ext uri="{FF2B5EF4-FFF2-40B4-BE49-F238E27FC236}">
              <a16:creationId xmlns:a16="http://schemas.microsoft.com/office/drawing/2014/main" id="{41D5DC06-70FB-4751-B3DD-8848CF35DB26}"/>
            </a:ext>
          </a:extLst>
        </xdr:cNvPr>
        <xdr:cNvSpPr/>
      </xdr:nvSpPr>
      <xdr:spPr>
        <a:xfrm>
          <a:off x="3898347" y="5923723"/>
          <a:ext cx="1162289" cy="1298933"/>
        </a:xfrm>
        <a:prstGeom prst="roundRect">
          <a:avLst>
            <a:gd name="adj" fmla="val 7621"/>
          </a:avLst>
        </a:prstGeom>
        <a:solidFill>
          <a:schemeClr val="bg1"/>
        </a:solidFill>
        <a:ln>
          <a:noFill/>
        </a:ln>
        <a:effectLst>
          <a:outerShdw blurRad="241300" dist="635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64053</xdr:colOff>
      <xdr:row>31</xdr:row>
      <xdr:rowOff>103810</xdr:rowOff>
    </xdr:from>
    <xdr:to>
      <xdr:col>15</xdr:col>
      <xdr:colOff>605537</xdr:colOff>
      <xdr:row>38</xdr:row>
      <xdr:rowOff>88569</xdr:rowOff>
    </xdr:to>
    <xdr:sp macro="" textlink="">
      <xdr:nvSpPr>
        <xdr:cNvPr id="1036" name="Rectangle: Rounded Corners 1035">
          <a:extLst>
            <a:ext uri="{FF2B5EF4-FFF2-40B4-BE49-F238E27FC236}">
              <a16:creationId xmlns:a16="http://schemas.microsoft.com/office/drawing/2014/main" id="{E8CE2118-1EE0-4CEC-8FD5-52DB4452C72E}"/>
            </a:ext>
          </a:extLst>
        </xdr:cNvPr>
        <xdr:cNvSpPr/>
      </xdr:nvSpPr>
      <xdr:spPr>
        <a:xfrm>
          <a:off x="8567531" y="5923723"/>
          <a:ext cx="1148876" cy="1298933"/>
        </a:xfrm>
        <a:prstGeom prst="roundRect">
          <a:avLst>
            <a:gd name="adj" fmla="val 7621"/>
          </a:avLst>
        </a:prstGeom>
        <a:solidFill>
          <a:schemeClr val="bg1"/>
        </a:solidFill>
        <a:ln>
          <a:noFill/>
        </a:ln>
        <a:effectLst>
          <a:outerShdw blurRad="241300" dist="635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329833</xdr:colOff>
      <xdr:row>31</xdr:row>
      <xdr:rowOff>103810</xdr:rowOff>
    </xdr:from>
    <xdr:to>
      <xdr:col>13</xdr:col>
      <xdr:colOff>277339</xdr:colOff>
      <xdr:row>38</xdr:row>
      <xdr:rowOff>88569</xdr:rowOff>
    </xdr:to>
    <xdr:sp macro="" textlink="">
      <xdr:nvSpPr>
        <xdr:cNvPr id="1037" name="Rectangle: Rounded Corners 1036">
          <a:extLst>
            <a:ext uri="{FF2B5EF4-FFF2-40B4-BE49-F238E27FC236}">
              <a16:creationId xmlns:a16="http://schemas.microsoft.com/office/drawing/2014/main" id="{6A646CE0-5963-4D4D-807E-FBDFF0D5050E}"/>
            </a:ext>
          </a:extLst>
        </xdr:cNvPr>
        <xdr:cNvSpPr/>
      </xdr:nvSpPr>
      <xdr:spPr>
        <a:xfrm>
          <a:off x="7011137" y="5923723"/>
          <a:ext cx="1162289" cy="1298933"/>
        </a:xfrm>
        <a:prstGeom prst="roundRect">
          <a:avLst>
            <a:gd name="adj" fmla="val 7621"/>
          </a:avLst>
        </a:prstGeom>
        <a:solidFill>
          <a:schemeClr val="bg1"/>
        </a:solidFill>
        <a:ln>
          <a:noFill/>
        </a:ln>
        <a:effectLst>
          <a:outerShdw blurRad="241300" dist="635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595612</xdr:colOff>
      <xdr:row>31</xdr:row>
      <xdr:rowOff>103810</xdr:rowOff>
    </xdr:from>
    <xdr:to>
      <xdr:col>10</xdr:col>
      <xdr:colOff>543118</xdr:colOff>
      <xdr:row>38</xdr:row>
      <xdr:rowOff>88569</xdr:rowOff>
    </xdr:to>
    <xdr:sp macro="" textlink="">
      <xdr:nvSpPr>
        <xdr:cNvPr id="1038" name="Rectangle: Rounded Corners 1037">
          <a:extLst>
            <a:ext uri="{FF2B5EF4-FFF2-40B4-BE49-F238E27FC236}">
              <a16:creationId xmlns:a16="http://schemas.microsoft.com/office/drawing/2014/main" id="{0D360E32-E5ED-42F6-9829-C51D7EE6D4B3}"/>
            </a:ext>
          </a:extLst>
        </xdr:cNvPr>
        <xdr:cNvSpPr/>
      </xdr:nvSpPr>
      <xdr:spPr>
        <a:xfrm>
          <a:off x="5454742" y="5923723"/>
          <a:ext cx="1162289" cy="1298933"/>
        </a:xfrm>
        <a:prstGeom prst="roundRect">
          <a:avLst>
            <a:gd name="adj" fmla="val 7621"/>
          </a:avLst>
        </a:prstGeom>
        <a:solidFill>
          <a:schemeClr val="bg1"/>
        </a:solidFill>
        <a:ln>
          <a:noFill/>
        </a:ln>
        <a:effectLst>
          <a:outerShdw blurRad="241300" dist="635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284924</xdr:colOff>
      <xdr:row>36</xdr:row>
      <xdr:rowOff>19878</xdr:rowOff>
    </xdr:from>
    <xdr:to>
      <xdr:col>16</xdr:col>
      <xdr:colOff>452783</xdr:colOff>
      <xdr:row>40</xdr:row>
      <xdr:rowOff>44174</xdr:rowOff>
    </xdr:to>
    <xdr:sp macro="" textlink="">
      <xdr:nvSpPr>
        <xdr:cNvPr id="1039" name="Oval 1038">
          <a:extLst>
            <a:ext uri="{FF2B5EF4-FFF2-40B4-BE49-F238E27FC236}">
              <a16:creationId xmlns:a16="http://schemas.microsoft.com/office/drawing/2014/main" id="{C9E3F646-B96D-4DA4-803D-AB1409FE9BAC}"/>
            </a:ext>
          </a:extLst>
        </xdr:cNvPr>
        <xdr:cNvSpPr/>
      </xdr:nvSpPr>
      <xdr:spPr>
        <a:xfrm>
          <a:off x="9395794" y="6778487"/>
          <a:ext cx="775250" cy="775252"/>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481498</xdr:colOff>
      <xdr:row>36</xdr:row>
      <xdr:rowOff>6627</xdr:rowOff>
    </xdr:from>
    <xdr:to>
      <xdr:col>14</xdr:col>
      <xdr:colOff>41966</xdr:colOff>
      <xdr:row>40</xdr:row>
      <xdr:rowOff>30923</xdr:rowOff>
    </xdr:to>
    <xdr:sp macro="" textlink="">
      <xdr:nvSpPr>
        <xdr:cNvPr id="1041" name="Oval 1040">
          <a:extLst>
            <a:ext uri="{FF2B5EF4-FFF2-40B4-BE49-F238E27FC236}">
              <a16:creationId xmlns:a16="http://schemas.microsoft.com/office/drawing/2014/main" id="{BBB16C18-8770-4D46-A383-F8DBEA98D4BE}"/>
            </a:ext>
          </a:extLst>
        </xdr:cNvPr>
        <xdr:cNvSpPr/>
      </xdr:nvSpPr>
      <xdr:spPr>
        <a:xfrm>
          <a:off x="7770194" y="6765236"/>
          <a:ext cx="775250" cy="775252"/>
        </a:xfrm>
        <a:prstGeom prst="ellipse">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92768</xdr:colOff>
      <xdr:row>36</xdr:row>
      <xdr:rowOff>26504</xdr:rowOff>
    </xdr:from>
    <xdr:to>
      <xdr:col>11</xdr:col>
      <xdr:colOff>260627</xdr:colOff>
      <xdr:row>40</xdr:row>
      <xdr:rowOff>50800</xdr:rowOff>
    </xdr:to>
    <xdr:sp macro="" textlink="">
      <xdr:nvSpPr>
        <xdr:cNvPr id="1042" name="Oval 1041">
          <a:extLst>
            <a:ext uri="{FF2B5EF4-FFF2-40B4-BE49-F238E27FC236}">
              <a16:creationId xmlns:a16="http://schemas.microsoft.com/office/drawing/2014/main" id="{9651B969-E5D8-4D86-AA7D-624CCA229D3F}"/>
            </a:ext>
          </a:extLst>
        </xdr:cNvPr>
        <xdr:cNvSpPr/>
      </xdr:nvSpPr>
      <xdr:spPr>
        <a:xfrm>
          <a:off x="6166681" y="6785113"/>
          <a:ext cx="775250" cy="775252"/>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344559</xdr:colOff>
      <xdr:row>36</xdr:row>
      <xdr:rowOff>35340</xdr:rowOff>
    </xdr:from>
    <xdr:to>
      <xdr:col>8</xdr:col>
      <xdr:colOff>512418</xdr:colOff>
      <xdr:row>40</xdr:row>
      <xdr:rowOff>59636</xdr:rowOff>
    </xdr:to>
    <xdr:sp macro="" textlink="">
      <xdr:nvSpPr>
        <xdr:cNvPr id="1043" name="Oval 1042">
          <a:extLst>
            <a:ext uri="{FF2B5EF4-FFF2-40B4-BE49-F238E27FC236}">
              <a16:creationId xmlns:a16="http://schemas.microsoft.com/office/drawing/2014/main" id="{6A99B36A-E133-4D41-AD2A-0F9915832D64}"/>
            </a:ext>
          </a:extLst>
        </xdr:cNvPr>
        <xdr:cNvSpPr/>
      </xdr:nvSpPr>
      <xdr:spPr>
        <a:xfrm>
          <a:off x="4596298" y="6793949"/>
          <a:ext cx="775250" cy="775252"/>
        </a:xfrm>
        <a:prstGeom prst="ellipse">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70205</xdr:colOff>
      <xdr:row>34</xdr:row>
      <xdr:rowOff>115797</xdr:rowOff>
    </xdr:from>
    <xdr:to>
      <xdr:col>8</xdr:col>
      <xdr:colOff>277033</xdr:colOff>
      <xdr:row>36</xdr:row>
      <xdr:rowOff>126683</xdr:rowOff>
    </xdr:to>
    <xdr:sp macro="" textlink="'Analysis 2'!E13">
      <xdr:nvSpPr>
        <xdr:cNvPr id="1044" name="TextBox 1043">
          <a:extLst>
            <a:ext uri="{FF2B5EF4-FFF2-40B4-BE49-F238E27FC236}">
              <a16:creationId xmlns:a16="http://schemas.microsoft.com/office/drawing/2014/main" id="{540B7F69-85EF-4578-9492-F0C3F741C7E2}"/>
            </a:ext>
          </a:extLst>
        </xdr:cNvPr>
        <xdr:cNvSpPr txBox="1"/>
      </xdr:nvSpPr>
      <xdr:spPr>
        <a:xfrm>
          <a:off x="3714553" y="6498927"/>
          <a:ext cx="1421610" cy="386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1" i="0" u="none" strike="noStrike">
              <a:solidFill>
                <a:sysClr val="windowText" lastClr="000000"/>
              </a:solidFill>
              <a:latin typeface="Aptos Narrow"/>
              <a:ea typeface="+mn-ea"/>
              <a:cs typeface="+mn-cs"/>
            </a:rPr>
            <a:t>QTR-1</a:t>
          </a:r>
        </a:p>
      </xdr:txBody>
    </xdr:sp>
    <xdr:clientData/>
  </xdr:twoCellAnchor>
  <xdr:twoCellAnchor>
    <xdr:from>
      <xdr:col>8</xdr:col>
      <xdr:colOff>410345</xdr:colOff>
      <xdr:row>34</xdr:row>
      <xdr:rowOff>113588</xdr:rowOff>
    </xdr:from>
    <xdr:to>
      <xdr:col>11</xdr:col>
      <xdr:colOff>9781</xdr:colOff>
      <xdr:row>36</xdr:row>
      <xdr:rowOff>124474</xdr:rowOff>
    </xdr:to>
    <xdr:sp macro="" textlink="'Analysis 2'!E13">
      <xdr:nvSpPr>
        <xdr:cNvPr id="1045" name="TextBox 1044">
          <a:extLst>
            <a:ext uri="{FF2B5EF4-FFF2-40B4-BE49-F238E27FC236}">
              <a16:creationId xmlns:a16="http://schemas.microsoft.com/office/drawing/2014/main" id="{0B26864A-0A60-4940-98EB-2D34FCA5E7AD}"/>
            </a:ext>
          </a:extLst>
        </xdr:cNvPr>
        <xdr:cNvSpPr txBox="1"/>
      </xdr:nvSpPr>
      <xdr:spPr>
        <a:xfrm>
          <a:off x="5269475" y="6496718"/>
          <a:ext cx="1421610" cy="386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1" i="0" u="none" strike="noStrike">
              <a:solidFill>
                <a:sysClr val="windowText" lastClr="000000"/>
              </a:solidFill>
              <a:latin typeface="Aptos Narrow"/>
              <a:ea typeface="+mn-ea"/>
              <a:cs typeface="+mn-cs"/>
            </a:rPr>
            <a:t>QTR-2</a:t>
          </a:r>
        </a:p>
      </xdr:txBody>
    </xdr:sp>
    <xdr:clientData/>
  </xdr:twoCellAnchor>
  <xdr:twoCellAnchor>
    <xdr:from>
      <xdr:col>11</xdr:col>
      <xdr:colOff>121006</xdr:colOff>
      <xdr:row>34</xdr:row>
      <xdr:rowOff>89292</xdr:rowOff>
    </xdr:from>
    <xdr:to>
      <xdr:col>13</xdr:col>
      <xdr:colOff>327833</xdr:colOff>
      <xdr:row>36</xdr:row>
      <xdr:rowOff>100178</xdr:rowOff>
    </xdr:to>
    <xdr:sp macro="" textlink="'Analysis 2'!E13">
      <xdr:nvSpPr>
        <xdr:cNvPr id="1046" name="TextBox 1045">
          <a:extLst>
            <a:ext uri="{FF2B5EF4-FFF2-40B4-BE49-F238E27FC236}">
              <a16:creationId xmlns:a16="http://schemas.microsoft.com/office/drawing/2014/main" id="{9AF07152-8987-443E-BE56-90229D7C5CD6}"/>
            </a:ext>
          </a:extLst>
        </xdr:cNvPr>
        <xdr:cNvSpPr txBox="1"/>
      </xdr:nvSpPr>
      <xdr:spPr>
        <a:xfrm>
          <a:off x="6802310" y="6472422"/>
          <a:ext cx="1421610" cy="386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1" i="0" u="none" strike="noStrike">
              <a:solidFill>
                <a:sysClr val="windowText" lastClr="000000"/>
              </a:solidFill>
              <a:latin typeface="Aptos Narrow"/>
              <a:ea typeface="+mn-ea"/>
              <a:cs typeface="+mn-cs"/>
            </a:rPr>
            <a:t>QTR-3</a:t>
          </a:r>
        </a:p>
      </xdr:txBody>
    </xdr:sp>
    <xdr:clientData/>
  </xdr:twoCellAnchor>
  <xdr:twoCellAnchor>
    <xdr:from>
      <xdr:col>13</xdr:col>
      <xdr:colOff>505319</xdr:colOff>
      <xdr:row>34</xdr:row>
      <xdr:rowOff>76041</xdr:rowOff>
    </xdr:from>
    <xdr:to>
      <xdr:col>16</xdr:col>
      <xdr:colOff>104755</xdr:colOff>
      <xdr:row>36</xdr:row>
      <xdr:rowOff>86927</xdr:rowOff>
    </xdr:to>
    <xdr:sp macro="" textlink="'Analysis 2'!E13">
      <xdr:nvSpPr>
        <xdr:cNvPr id="1047" name="TextBox 1046">
          <a:extLst>
            <a:ext uri="{FF2B5EF4-FFF2-40B4-BE49-F238E27FC236}">
              <a16:creationId xmlns:a16="http://schemas.microsoft.com/office/drawing/2014/main" id="{C7936936-0D81-4234-95FE-E220E0476AEB}"/>
            </a:ext>
          </a:extLst>
        </xdr:cNvPr>
        <xdr:cNvSpPr txBox="1"/>
      </xdr:nvSpPr>
      <xdr:spPr>
        <a:xfrm>
          <a:off x="8401406" y="6459171"/>
          <a:ext cx="1421610" cy="386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1" i="0" u="none" strike="noStrike">
              <a:solidFill>
                <a:sysClr val="windowText" lastClr="000000"/>
              </a:solidFill>
              <a:latin typeface="Aptos Narrow"/>
              <a:ea typeface="+mn-ea"/>
              <a:cs typeface="+mn-cs"/>
            </a:rPr>
            <a:t>QTR-4</a:t>
          </a:r>
        </a:p>
      </xdr:txBody>
    </xdr:sp>
    <xdr:clientData/>
  </xdr:twoCellAnchor>
  <xdr:twoCellAnchor>
    <xdr:from>
      <xdr:col>7</xdr:col>
      <xdr:colOff>23824</xdr:colOff>
      <xdr:row>36</xdr:row>
      <xdr:rowOff>168804</xdr:rowOff>
    </xdr:from>
    <xdr:to>
      <xdr:col>9</xdr:col>
      <xdr:colOff>230651</xdr:colOff>
      <xdr:row>38</xdr:row>
      <xdr:rowOff>179691</xdr:rowOff>
    </xdr:to>
    <xdr:sp macro="" textlink="'Analysis 3'!AN13">
      <xdr:nvSpPr>
        <xdr:cNvPr id="1048" name="TextBox 1047">
          <a:extLst>
            <a:ext uri="{FF2B5EF4-FFF2-40B4-BE49-F238E27FC236}">
              <a16:creationId xmlns:a16="http://schemas.microsoft.com/office/drawing/2014/main" id="{2A95C103-B97E-4684-90F2-D8A0CA6E8340}"/>
            </a:ext>
          </a:extLst>
        </xdr:cNvPr>
        <xdr:cNvSpPr txBox="1"/>
      </xdr:nvSpPr>
      <xdr:spPr>
        <a:xfrm>
          <a:off x="4275563" y="6927413"/>
          <a:ext cx="1421610" cy="386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4BA271B-802F-4E5A-B7F5-15F573E41E48}" type="TxLink">
            <a:rPr lang="en-US" sz="1500" b="1" i="0" u="none" strike="noStrike">
              <a:solidFill>
                <a:srgbClr val="000000"/>
              </a:solidFill>
              <a:latin typeface="Aptos Narrow"/>
              <a:ea typeface="+mn-ea"/>
              <a:cs typeface="+mn-cs"/>
            </a:rPr>
            <a:pPr marL="0" indent="0" algn="ctr"/>
            <a:t>45%</a:t>
          </a:fld>
          <a:endParaRPr lang="en-US" sz="1500" b="1" i="0" u="none" strike="noStrike">
            <a:solidFill>
              <a:sysClr val="windowText" lastClr="000000"/>
            </a:solidFill>
            <a:latin typeface="Aptos Narrow"/>
            <a:ea typeface="+mn-ea"/>
            <a:cs typeface="+mn-cs"/>
          </a:endParaRPr>
        </a:p>
      </xdr:txBody>
    </xdr:sp>
    <xdr:clientData/>
  </xdr:twoCellAnchor>
  <xdr:twoCellAnchor>
    <xdr:from>
      <xdr:col>9</xdr:col>
      <xdr:colOff>363960</xdr:colOff>
      <xdr:row>36</xdr:row>
      <xdr:rowOff>144507</xdr:rowOff>
    </xdr:from>
    <xdr:to>
      <xdr:col>11</xdr:col>
      <xdr:colOff>570788</xdr:colOff>
      <xdr:row>38</xdr:row>
      <xdr:rowOff>155394</xdr:rowOff>
    </xdr:to>
    <xdr:sp macro="" textlink="'Analysis 3'!AN14">
      <xdr:nvSpPr>
        <xdr:cNvPr id="1049" name="TextBox 1048">
          <a:extLst>
            <a:ext uri="{FF2B5EF4-FFF2-40B4-BE49-F238E27FC236}">
              <a16:creationId xmlns:a16="http://schemas.microsoft.com/office/drawing/2014/main" id="{CFE313C1-32D3-40DC-B4CD-C006C6402AB7}"/>
            </a:ext>
          </a:extLst>
        </xdr:cNvPr>
        <xdr:cNvSpPr txBox="1"/>
      </xdr:nvSpPr>
      <xdr:spPr>
        <a:xfrm>
          <a:off x="5830482" y="6903116"/>
          <a:ext cx="1421610" cy="386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A3909F2-75A4-4DED-815D-0BE5A4A6589C}" type="TxLink">
            <a:rPr lang="en-US" sz="1500" b="1" i="0" u="none" strike="noStrike">
              <a:solidFill>
                <a:srgbClr val="000000"/>
              </a:solidFill>
              <a:latin typeface="Aptos Narrow"/>
              <a:ea typeface="+mn-ea"/>
              <a:cs typeface="+mn-cs"/>
            </a:rPr>
            <a:pPr marL="0" indent="0" algn="ctr"/>
            <a:t>54%</a:t>
          </a:fld>
          <a:endParaRPr lang="en-US" sz="1500" b="1" i="0" u="none" strike="noStrike">
            <a:solidFill>
              <a:srgbClr val="000000"/>
            </a:solidFill>
            <a:latin typeface="Aptos Narrow"/>
            <a:ea typeface="+mn-ea"/>
            <a:cs typeface="+mn-cs"/>
          </a:endParaRPr>
        </a:p>
      </xdr:txBody>
    </xdr:sp>
    <xdr:clientData/>
  </xdr:twoCellAnchor>
  <xdr:twoCellAnchor>
    <xdr:from>
      <xdr:col>12</xdr:col>
      <xdr:colOff>185057</xdr:colOff>
      <xdr:row>36</xdr:row>
      <xdr:rowOff>131256</xdr:rowOff>
    </xdr:from>
    <xdr:to>
      <xdr:col>14</xdr:col>
      <xdr:colOff>375479</xdr:colOff>
      <xdr:row>38</xdr:row>
      <xdr:rowOff>142143</xdr:rowOff>
    </xdr:to>
    <xdr:sp macro="" textlink="'Analysis 3'!AN15">
      <xdr:nvSpPr>
        <xdr:cNvPr id="1050" name="TextBox 1049">
          <a:extLst>
            <a:ext uri="{FF2B5EF4-FFF2-40B4-BE49-F238E27FC236}">
              <a16:creationId xmlns:a16="http://schemas.microsoft.com/office/drawing/2014/main" id="{494C747B-7705-41A4-ADCC-60615A05CFD7}"/>
            </a:ext>
          </a:extLst>
        </xdr:cNvPr>
        <xdr:cNvSpPr txBox="1"/>
      </xdr:nvSpPr>
      <xdr:spPr>
        <a:xfrm>
          <a:off x="7473753" y="6889865"/>
          <a:ext cx="1405204" cy="386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3FA25E5-AC4C-4FA5-8CA2-EF8E6B644082}" type="TxLink">
            <a:rPr lang="en-US" sz="1500" b="1" i="0" u="none" strike="noStrike">
              <a:solidFill>
                <a:srgbClr val="000000"/>
              </a:solidFill>
              <a:latin typeface="Aptos Narrow"/>
              <a:ea typeface="+mn-ea"/>
              <a:cs typeface="+mn-cs"/>
            </a:rPr>
            <a:pPr marL="0" indent="0" algn="ctr"/>
            <a:t>0%</a:t>
          </a:fld>
          <a:endParaRPr lang="en-US" sz="1500" b="1" i="0" u="none" strike="noStrike">
            <a:solidFill>
              <a:srgbClr val="000000"/>
            </a:solidFill>
            <a:latin typeface="Aptos Narrow"/>
            <a:ea typeface="+mn-ea"/>
            <a:cs typeface="+mn-cs"/>
          </a:endParaRPr>
        </a:p>
      </xdr:txBody>
    </xdr:sp>
    <xdr:clientData/>
  </xdr:twoCellAnchor>
  <xdr:twoCellAnchor>
    <xdr:from>
      <xdr:col>14</xdr:col>
      <xdr:colOff>602501</xdr:colOff>
      <xdr:row>36</xdr:row>
      <xdr:rowOff>151135</xdr:rowOff>
    </xdr:from>
    <xdr:to>
      <xdr:col>17</xdr:col>
      <xdr:colOff>201937</xdr:colOff>
      <xdr:row>38</xdr:row>
      <xdr:rowOff>162022</xdr:rowOff>
    </xdr:to>
    <xdr:sp macro="" textlink="'Analysis 3'!AN16">
      <xdr:nvSpPr>
        <xdr:cNvPr id="1051" name="TextBox 1050">
          <a:extLst>
            <a:ext uri="{FF2B5EF4-FFF2-40B4-BE49-F238E27FC236}">
              <a16:creationId xmlns:a16="http://schemas.microsoft.com/office/drawing/2014/main" id="{874A770C-DA6E-482E-96D8-E767A2994012}"/>
            </a:ext>
          </a:extLst>
        </xdr:cNvPr>
        <xdr:cNvSpPr txBox="1"/>
      </xdr:nvSpPr>
      <xdr:spPr>
        <a:xfrm>
          <a:off x="9105979" y="6909744"/>
          <a:ext cx="1421610" cy="386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678B1CC-04BD-4359-8EA1-E38F35D7DB64}" type="TxLink">
            <a:rPr lang="en-US" sz="1500" b="1" i="0" u="none" strike="noStrike">
              <a:solidFill>
                <a:srgbClr val="000000"/>
              </a:solidFill>
              <a:latin typeface="Aptos Narrow"/>
              <a:ea typeface="+mn-ea"/>
              <a:cs typeface="+mn-cs"/>
            </a:rPr>
            <a:pPr marL="0" indent="0" algn="ctr"/>
            <a:t>0%</a:t>
          </a:fld>
          <a:endParaRPr lang="en-US" sz="1500" b="1" i="0" u="none" strike="noStrike">
            <a:solidFill>
              <a:srgbClr val="000000"/>
            </a:solidFill>
            <a:latin typeface="Aptos Narrow"/>
            <a:ea typeface="+mn-ea"/>
            <a:cs typeface="+mn-cs"/>
          </a:endParaRPr>
        </a:p>
      </xdr:txBody>
    </xdr:sp>
    <xdr:clientData/>
  </xdr:twoCellAnchor>
  <xdr:twoCellAnchor>
    <xdr:from>
      <xdr:col>6</xdr:col>
      <xdr:colOff>76832</xdr:colOff>
      <xdr:row>32</xdr:row>
      <xdr:rowOff>155552</xdr:rowOff>
    </xdr:from>
    <xdr:to>
      <xdr:col>8</xdr:col>
      <xdr:colOff>283660</xdr:colOff>
      <xdr:row>34</xdr:row>
      <xdr:rowOff>166439</xdr:rowOff>
    </xdr:to>
    <xdr:sp macro="" textlink="'Analysis 3'!AM13">
      <xdr:nvSpPr>
        <xdr:cNvPr id="1052" name="TextBox 1051">
          <a:extLst>
            <a:ext uri="{FF2B5EF4-FFF2-40B4-BE49-F238E27FC236}">
              <a16:creationId xmlns:a16="http://schemas.microsoft.com/office/drawing/2014/main" id="{2E0648F3-2139-4C82-8A6B-870D25CADBA1}"/>
            </a:ext>
          </a:extLst>
        </xdr:cNvPr>
        <xdr:cNvSpPr txBox="1"/>
      </xdr:nvSpPr>
      <xdr:spPr>
        <a:xfrm>
          <a:off x="3721180" y="6163204"/>
          <a:ext cx="1421610" cy="386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9CD4192-A3B0-479D-974C-3D35654BA805}" type="TxLink">
            <a:rPr lang="en-US" sz="1600" b="1" i="0" u="none" strike="noStrike">
              <a:solidFill>
                <a:srgbClr val="000000"/>
              </a:solidFill>
              <a:latin typeface="Aptos Narrow"/>
              <a:ea typeface="+mn-ea"/>
              <a:cs typeface="+mn-cs"/>
            </a:rPr>
            <a:pPr marL="0" indent="0" algn="ctr"/>
            <a:t>$4.90 M</a:t>
          </a:fld>
          <a:endParaRPr lang="en-US" sz="1600" b="1" i="0" u="none" strike="noStrike">
            <a:solidFill>
              <a:srgbClr val="000000"/>
            </a:solidFill>
            <a:latin typeface="Aptos Narrow"/>
            <a:ea typeface="+mn-ea"/>
            <a:cs typeface="+mn-cs"/>
          </a:endParaRPr>
        </a:p>
      </xdr:txBody>
    </xdr:sp>
    <xdr:clientData/>
  </xdr:twoCellAnchor>
  <xdr:twoCellAnchor>
    <xdr:from>
      <xdr:col>8</xdr:col>
      <xdr:colOff>405928</xdr:colOff>
      <xdr:row>32</xdr:row>
      <xdr:rowOff>142301</xdr:rowOff>
    </xdr:from>
    <xdr:to>
      <xdr:col>11</xdr:col>
      <xdr:colOff>5364</xdr:colOff>
      <xdr:row>34</xdr:row>
      <xdr:rowOff>153188</xdr:rowOff>
    </xdr:to>
    <xdr:sp macro="" textlink="'Analysis 3'!AM14">
      <xdr:nvSpPr>
        <xdr:cNvPr id="1053" name="TextBox 1052">
          <a:extLst>
            <a:ext uri="{FF2B5EF4-FFF2-40B4-BE49-F238E27FC236}">
              <a16:creationId xmlns:a16="http://schemas.microsoft.com/office/drawing/2014/main" id="{3A48256B-F8B3-4E14-95D5-AB5E9FDAB54D}"/>
            </a:ext>
          </a:extLst>
        </xdr:cNvPr>
        <xdr:cNvSpPr txBox="1"/>
      </xdr:nvSpPr>
      <xdr:spPr>
        <a:xfrm>
          <a:off x="5265058" y="6149953"/>
          <a:ext cx="1421610" cy="386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DE7F760-131A-44E0-A267-C36D76BDD7F8}" type="TxLink">
            <a:rPr lang="en-US" sz="1600" b="1" i="0" u="none" strike="noStrike">
              <a:solidFill>
                <a:srgbClr val="000000"/>
              </a:solidFill>
              <a:latin typeface="Aptos Narrow"/>
              <a:ea typeface="+mn-ea"/>
              <a:cs typeface="+mn-cs"/>
            </a:rPr>
            <a:pPr marL="0" indent="0" algn="ctr"/>
            <a:t>$5.91 M</a:t>
          </a:fld>
          <a:endParaRPr lang="en-US" sz="1600" b="1" i="0" u="none" strike="noStrike">
            <a:solidFill>
              <a:srgbClr val="000000"/>
            </a:solidFill>
            <a:latin typeface="Aptos Narrow"/>
            <a:ea typeface="+mn-ea"/>
            <a:cs typeface="+mn-cs"/>
          </a:endParaRPr>
        </a:p>
      </xdr:txBody>
    </xdr:sp>
    <xdr:clientData/>
  </xdr:twoCellAnchor>
  <xdr:twoCellAnchor>
    <xdr:from>
      <xdr:col>11</xdr:col>
      <xdr:colOff>127632</xdr:colOff>
      <xdr:row>32</xdr:row>
      <xdr:rowOff>162179</xdr:rowOff>
    </xdr:from>
    <xdr:to>
      <xdr:col>13</xdr:col>
      <xdr:colOff>334459</xdr:colOff>
      <xdr:row>34</xdr:row>
      <xdr:rowOff>173066</xdr:rowOff>
    </xdr:to>
    <xdr:sp macro="" textlink="'Analysis 3'!AM15">
      <xdr:nvSpPr>
        <xdr:cNvPr id="1054" name="TextBox 1053">
          <a:extLst>
            <a:ext uri="{FF2B5EF4-FFF2-40B4-BE49-F238E27FC236}">
              <a16:creationId xmlns:a16="http://schemas.microsoft.com/office/drawing/2014/main" id="{2620EA34-38F6-4DFB-9EEC-BC60CCDE27A6}"/>
            </a:ext>
          </a:extLst>
        </xdr:cNvPr>
        <xdr:cNvSpPr txBox="1"/>
      </xdr:nvSpPr>
      <xdr:spPr>
        <a:xfrm>
          <a:off x="6808936" y="6169831"/>
          <a:ext cx="1421610" cy="386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3262FC7-34E7-4CED-8207-8E7DA864FD26}" type="TxLink">
            <a:rPr lang="en-US" sz="1600" b="1" i="0" u="none" strike="noStrike">
              <a:solidFill>
                <a:srgbClr val="000000"/>
              </a:solidFill>
              <a:latin typeface="Aptos Narrow"/>
              <a:ea typeface="+mn-ea"/>
              <a:cs typeface="+mn-cs"/>
            </a:rPr>
            <a:pPr marL="0" indent="0" algn="ctr"/>
            <a:t>$54.29 k</a:t>
          </a:fld>
          <a:endParaRPr lang="en-US" sz="1600" b="1" i="0" u="none" strike="noStrike">
            <a:solidFill>
              <a:srgbClr val="000000"/>
            </a:solidFill>
            <a:latin typeface="Aptos Narrow"/>
            <a:ea typeface="+mn-ea"/>
            <a:cs typeface="+mn-cs"/>
          </a:endParaRPr>
        </a:p>
      </xdr:txBody>
    </xdr:sp>
    <xdr:clientData/>
  </xdr:twoCellAnchor>
  <xdr:twoCellAnchor>
    <xdr:from>
      <xdr:col>13</xdr:col>
      <xdr:colOff>456728</xdr:colOff>
      <xdr:row>32</xdr:row>
      <xdr:rowOff>82666</xdr:rowOff>
    </xdr:from>
    <xdr:to>
      <xdr:col>16</xdr:col>
      <xdr:colOff>56164</xdr:colOff>
      <xdr:row>34</xdr:row>
      <xdr:rowOff>93553</xdr:rowOff>
    </xdr:to>
    <xdr:sp macro="" textlink="'Analysis 3'!AM16">
      <xdr:nvSpPr>
        <xdr:cNvPr id="1055" name="TextBox 1054">
          <a:extLst>
            <a:ext uri="{FF2B5EF4-FFF2-40B4-BE49-F238E27FC236}">
              <a16:creationId xmlns:a16="http://schemas.microsoft.com/office/drawing/2014/main" id="{781C025B-822A-401C-9BF2-EBBAAB680E67}"/>
            </a:ext>
          </a:extLst>
        </xdr:cNvPr>
        <xdr:cNvSpPr txBox="1"/>
      </xdr:nvSpPr>
      <xdr:spPr>
        <a:xfrm>
          <a:off x="8352815" y="6090318"/>
          <a:ext cx="1421610" cy="386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BFEE6FC-7482-42DB-9877-22CDF4F53A03}" type="TxLink">
            <a:rPr lang="en-US" sz="1600" b="1" i="0" u="none" strike="noStrike">
              <a:solidFill>
                <a:srgbClr val="000000"/>
              </a:solidFill>
              <a:latin typeface="Aptos Narrow"/>
              <a:ea typeface="+mn-ea"/>
              <a:cs typeface="+mn-cs"/>
            </a:rPr>
            <a:pPr marL="0" indent="0" algn="ctr"/>
            <a:t>$0.00 k</a:t>
          </a:fld>
          <a:endParaRPr lang="en-US" sz="1600" b="1" i="0" u="none" strike="noStrike">
            <a:solidFill>
              <a:srgbClr val="000000"/>
            </a:solidFill>
            <a:latin typeface="Aptos Narrow"/>
            <a:ea typeface="+mn-ea"/>
            <a:cs typeface="+mn-cs"/>
          </a:endParaRPr>
        </a:p>
      </xdr:txBody>
    </xdr:sp>
    <xdr:clientData/>
  </xdr:twoCellAnchor>
  <xdr:twoCellAnchor>
    <xdr:from>
      <xdr:col>6</xdr:col>
      <xdr:colOff>329253</xdr:colOff>
      <xdr:row>27</xdr:row>
      <xdr:rowOff>117059</xdr:rowOff>
    </xdr:from>
    <xdr:to>
      <xdr:col>12</xdr:col>
      <xdr:colOff>329254</xdr:colOff>
      <xdr:row>29</xdr:row>
      <xdr:rowOff>95288</xdr:rowOff>
    </xdr:to>
    <xdr:sp macro="" textlink="'Analysis 3'!AQ9">
      <xdr:nvSpPr>
        <xdr:cNvPr id="1056" name="TextBox 1055">
          <a:extLst>
            <a:ext uri="{FF2B5EF4-FFF2-40B4-BE49-F238E27FC236}">
              <a16:creationId xmlns:a16="http://schemas.microsoft.com/office/drawing/2014/main" id="{43D0B5D9-03D1-429A-A7A1-39C683090C10}"/>
            </a:ext>
          </a:extLst>
        </xdr:cNvPr>
        <xdr:cNvSpPr txBox="1"/>
      </xdr:nvSpPr>
      <xdr:spPr>
        <a:xfrm>
          <a:off x="3973601" y="5186016"/>
          <a:ext cx="3644349" cy="353707"/>
        </a:xfrm>
        <a:prstGeom prst="rect">
          <a:avLst/>
        </a:prstGeom>
        <a:solidFill>
          <a:srgbClr val="F4F6FA">
            <a:alpha val="52000"/>
          </a:srgb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63B3C3D-B811-4A6E-AFF4-ABE117269435}" type="TxLink">
            <a:rPr lang="en-US" sz="1600" b="1" i="0" u="none" strike="noStrike">
              <a:solidFill>
                <a:srgbClr val="000000"/>
              </a:solidFill>
              <a:latin typeface="Aptos Narrow"/>
              <a:ea typeface="+mn-ea"/>
              <a:cs typeface="+mn-cs"/>
            </a:rPr>
            <a:pPr marL="0" indent="0" algn="ctr"/>
            <a:t>Quatrely view by Profit</a:t>
          </a:fld>
          <a:endParaRPr lang="en-US" sz="1600" b="1" i="0" u="none" strike="noStrike">
            <a:solidFill>
              <a:sysClr val="windowText" lastClr="000000"/>
            </a:solidFill>
            <a:latin typeface="Aptos Narrow"/>
            <a:ea typeface="+mn-ea"/>
            <a:cs typeface="+mn-cs"/>
          </a:endParaRPr>
        </a:p>
      </xdr:txBody>
    </xdr:sp>
    <xdr:clientData/>
  </xdr:twoCellAnchor>
  <xdr:twoCellAnchor>
    <xdr:from>
      <xdr:col>18</xdr:col>
      <xdr:colOff>88350</xdr:colOff>
      <xdr:row>28</xdr:row>
      <xdr:rowOff>26093</xdr:rowOff>
    </xdr:from>
    <xdr:to>
      <xdr:col>24</xdr:col>
      <xdr:colOff>176698</xdr:colOff>
      <xdr:row>39</xdr:row>
      <xdr:rowOff>174643</xdr:rowOff>
    </xdr:to>
    <xdr:sp macro="" textlink="">
      <xdr:nvSpPr>
        <xdr:cNvPr id="1058" name="Rectangle: Rounded Corners 1057">
          <a:extLst>
            <a:ext uri="{FF2B5EF4-FFF2-40B4-BE49-F238E27FC236}">
              <a16:creationId xmlns:a16="http://schemas.microsoft.com/office/drawing/2014/main" id="{CD7A43FA-19EE-4E45-8982-02494AB0CD62}"/>
            </a:ext>
          </a:extLst>
        </xdr:cNvPr>
        <xdr:cNvSpPr/>
      </xdr:nvSpPr>
      <xdr:spPr>
        <a:xfrm>
          <a:off x="11021393" y="5282789"/>
          <a:ext cx="3732696" cy="2213680"/>
        </a:xfrm>
        <a:prstGeom prst="roundRect">
          <a:avLst>
            <a:gd name="adj" fmla="val 7621"/>
          </a:avLst>
        </a:prstGeom>
        <a:gradFill flip="none" rotWithShape="1">
          <a:gsLst>
            <a:gs pos="0">
              <a:schemeClr val="tx1"/>
            </a:gs>
            <a:gs pos="95000">
              <a:schemeClr val="accent5">
                <a:lumMod val="60000"/>
                <a:lumOff val="40000"/>
              </a:schemeClr>
            </a:gs>
          </a:gsLst>
          <a:path path="rect">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editAs="oneCell">
    <xdr:from>
      <xdr:col>18</xdr:col>
      <xdr:colOff>209828</xdr:colOff>
      <xdr:row>28</xdr:row>
      <xdr:rowOff>121478</xdr:rowOff>
    </xdr:from>
    <xdr:to>
      <xdr:col>24</xdr:col>
      <xdr:colOff>1</xdr:colOff>
      <xdr:row>39</xdr:row>
      <xdr:rowOff>132522</xdr:rowOff>
    </xdr:to>
    <mc:AlternateContent xmlns:mc="http://schemas.openxmlformats.org/markup-compatibility/2006" xmlns:a14="http://schemas.microsoft.com/office/drawing/2010/main">
      <mc:Choice Requires="a14">
        <xdr:graphicFrame macro="">
          <xdr:nvGraphicFramePr>
            <xdr:cNvPr id="1057" name="Country">
              <a:extLst>
                <a:ext uri="{FF2B5EF4-FFF2-40B4-BE49-F238E27FC236}">
                  <a16:creationId xmlns:a16="http://schemas.microsoft.com/office/drawing/2014/main" id="{E8B5BB10-A95D-4C45-B635-2260192F3B7D}"/>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142871" y="5378174"/>
              <a:ext cx="3434521" cy="20761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176695</xdr:colOff>
      <xdr:row>0</xdr:row>
      <xdr:rowOff>132522</xdr:rowOff>
    </xdr:from>
    <xdr:to>
      <xdr:col>5</xdr:col>
      <xdr:colOff>502023</xdr:colOff>
      <xdr:row>19</xdr:row>
      <xdr:rowOff>110436</xdr:rowOff>
    </xdr:to>
    <xdr:sp macro="" textlink="">
      <xdr:nvSpPr>
        <xdr:cNvPr id="5148" name="Rectangle: Rounded Corners 5147">
          <a:extLst>
            <a:ext uri="{FF2B5EF4-FFF2-40B4-BE49-F238E27FC236}">
              <a16:creationId xmlns:a16="http://schemas.microsoft.com/office/drawing/2014/main" id="{168CA88A-DBE5-490F-BBC6-073791E17B8C}"/>
            </a:ext>
          </a:extLst>
        </xdr:cNvPr>
        <xdr:cNvSpPr/>
      </xdr:nvSpPr>
      <xdr:spPr>
        <a:xfrm>
          <a:off x="353390" y="132522"/>
          <a:ext cx="6746657" cy="3384502"/>
        </a:xfrm>
        <a:prstGeom prst="roundRect">
          <a:avLst>
            <a:gd name="adj" fmla="val 7621"/>
          </a:avLst>
        </a:prstGeom>
        <a:gradFill flip="none" rotWithShape="1">
          <a:gsLst>
            <a:gs pos="0">
              <a:schemeClr val="tx1"/>
            </a:gs>
            <a:gs pos="95000">
              <a:schemeClr val="accent5">
                <a:lumMod val="60000"/>
                <a:lumOff val="40000"/>
              </a:schemeClr>
            </a:gs>
          </a:gsLst>
          <a:path path="rect">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248475</xdr:colOff>
      <xdr:row>2</xdr:row>
      <xdr:rowOff>66260</xdr:rowOff>
    </xdr:from>
    <xdr:to>
      <xdr:col>5</xdr:col>
      <xdr:colOff>209826</xdr:colOff>
      <xdr:row>19</xdr:row>
      <xdr:rowOff>33130</xdr:rowOff>
    </xdr:to>
    <xdr:graphicFrame macro="">
      <xdr:nvGraphicFramePr>
        <xdr:cNvPr id="2" name="Chart 1">
          <a:extLst>
            <a:ext uri="{FF2B5EF4-FFF2-40B4-BE49-F238E27FC236}">
              <a16:creationId xmlns:a16="http://schemas.microsoft.com/office/drawing/2014/main" id="{43BE9A36-D903-4750-B660-54316975E2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347869</xdr:colOff>
      <xdr:row>0</xdr:row>
      <xdr:rowOff>165652</xdr:rowOff>
    </xdr:from>
    <xdr:to>
      <xdr:col>2</xdr:col>
      <xdr:colOff>546847</xdr:colOff>
      <xdr:row>2</xdr:row>
      <xdr:rowOff>143881</xdr:rowOff>
    </xdr:to>
    <xdr:sp macro="" textlink="'Product Analysis'!L13">
      <xdr:nvSpPr>
        <xdr:cNvPr id="3" name="TextBox 2">
          <a:extLst>
            <a:ext uri="{FF2B5EF4-FFF2-40B4-BE49-F238E27FC236}">
              <a16:creationId xmlns:a16="http://schemas.microsoft.com/office/drawing/2014/main" id="{B33B209A-05BC-4F57-91E4-CE48B7E4E401}"/>
            </a:ext>
          </a:extLst>
        </xdr:cNvPr>
        <xdr:cNvSpPr txBox="1"/>
      </xdr:nvSpPr>
      <xdr:spPr>
        <a:xfrm>
          <a:off x="695738" y="165652"/>
          <a:ext cx="2836356" cy="336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CF77DA7-60B6-4948-A86E-58C62C0ECEED}" type="TxLink">
            <a:rPr lang="en-US" sz="1800" b="1" i="0" u="none" strike="noStrike">
              <a:solidFill>
                <a:schemeClr val="bg1">
                  <a:lumMod val="95000"/>
                </a:schemeClr>
              </a:solidFill>
              <a:effectLst>
                <a:glow rad="63500">
                  <a:schemeClr val="bg1">
                    <a:lumMod val="95000"/>
                    <a:alpha val="40000"/>
                  </a:schemeClr>
                </a:glow>
              </a:effectLst>
              <a:latin typeface="Aptos Narrow"/>
              <a:ea typeface="+mn-ea"/>
              <a:cs typeface="+mn-cs"/>
            </a:rPr>
            <a:pPr marL="0" indent="0" algn="ctr"/>
            <a:t>Top-5 Profitable Products</a:t>
          </a:fld>
          <a:endParaRPr lang="en-US" sz="1800" b="1" i="0" u="none" strike="noStrike">
            <a:solidFill>
              <a:schemeClr val="bg1">
                <a:lumMod val="95000"/>
              </a:schemeClr>
            </a:solidFill>
            <a:effectLst>
              <a:glow rad="63500">
                <a:schemeClr val="bg1">
                  <a:lumMod val="95000"/>
                  <a:alpha val="40000"/>
                </a:schemeClr>
              </a:glow>
            </a:effectLst>
            <a:latin typeface="Aptos Narrow"/>
            <a:ea typeface="+mn-ea"/>
            <a:cs typeface="+mn-cs"/>
          </a:endParaRPr>
        </a:p>
      </xdr:txBody>
    </xdr:sp>
    <xdr:clientData/>
  </xdr:twoCellAnchor>
  <xdr:twoCellAnchor>
    <xdr:from>
      <xdr:col>2</xdr:col>
      <xdr:colOff>433942</xdr:colOff>
      <xdr:row>10</xdr:row>
      <xdr:rowOff>161366</xdr:rowOff>
    </xdr:from>
    <xdr:to>
      <xdr:col>4</xdr:col>
      <xdr:colOff>103093</xdr:colOff>
      <xdr:row>19</xdr:row>
      <xdr:rowOff>35859</xdr:rowOff>
    </xdr:to>
    <xdr:graphicFrame macro="">
      <xdr:nvGraphicFramePr>
        <xdr:cNvPr id="4" name="Chart 3">
          <a:extLst>
            <a:ext uri="{FF2B5EF4-FFF2-40B4-BE49-F238E27FC236}">
              <a16:creationId xmlns:a16="http://schemas.microsoft.com/office/drawing/2014/main" id="{AF1C01E1-F2D3-421E-BCF3-1EF39B0235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22409</xdr:colOff>
      <xdr:row>12</xdr:row>
      <xdr:rowOff>17930</xdr:rowOff>
    </xdr:from>
    <xdr:to>
      <xdr:col>4</xdr:col>
      <xdr:colOff>443753</xdr:colOff>
      <xdr:row>17</xdr:row>
      <xdr:rowOff>35859</xdr:rowOff>
    </xdr:to>
    <xdr:sp macro="" textlink="">
      <xdr:nvSpPr>
        <xdr:cNvPr id="6" name="Oval 5">
          <a:extLst>
            <a:ext uri="{FF2B5EF4-FFF2-40B4-BE49-F238E27FC236}">
              <a16:creationId xmlns:a16="http://schemas.microsoft.com/office/drawing/2014/main" id="{C34C3AC6-2D18-1734-196A-5DE7F43A8F06}"/>
            </a:ext>
          </a:extLst>
        </xdr:cNvPr>
        <xdr:cNvSpPr/>
      </xdr:nvSpPr>
      <xdr:spPr>
        <a:xfrm>
          <a:off x="4921618" y="2169459"/>
          <a:ext cx="842688" cy="914400"/>
        </a:xfrm>
        <a:prstGeom prst="ellipse">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183776</xdr:colOff>
      <xdr:row>14</xdr:row>
      <xdr:rowOff>0</xdr:rowOff>
    </xdr:from>
    <xdr:to>
      <xdr:col>3</xdr:col>
      <xdr:colOff>389964</xdr:colOff>
      <xdr:row>15</xdr:row>
      <xdr:rowOff>141120</xdr:rowOff>
    </xdr:to>
    <xdr:pic>
      <xdr:nvPicPr>
        <xdr:cNvPr id="5" name="Picture 4">
          <a:extLst>
            <a:ext uri="{FF2B5EF4-FFF2-40B4-BE49-F238E27FC236}">
              <a16:creationId xmlns:a16="http://schemas.microsoft.com/office/drawing/2014/main" id="{50E8FC59-946D-478B-B57E-2E479811B42D}"/>
            </a:ext>
          </a:extLst>
        </xdr:cNvPr>
        <xdr:cNvPicPr>
          <a:picLocks noChangeAspect="1"/>
        </xdr:cNvPicPr>
      </xdr:nvPicPr>
      <xdr:blipFill>
        <a:blip xmlns:r="http://schemas.openxmlformats.org/officeDocument/2006/relationships" r:embed="rId3" cstate="print">
          <a:alphaModFix amt="77000"/>
          <a:extLst>
            <a:ext uri="{28A0092B-C50C-407E-A947-70E740481C1C}">
              <a14:useLocalDpi xmlns:a14="http://schemas.microsoft.com/office/drawing/2010/main" val="0"/>
            </a:ext>
          </a:extLst>
        </a:blip>
        <a:stretch>
          <a:fillRect/>
        </a:stretch>
      </xdr:blipFill>
      <xdr:spPr>
        <a:xfrm>
          <a:off x="4025153" y="2510118"/>
          <a:ext cx="412376" cy="320414"/>
        </a:xfrm>
        <a:prstGeom prst="rect">
          <a:avLst/>
        </a:prstGeom>
        <a:ln>
          <a:gradFill>
            <a:gsLst>
              <a:gs pos="47000">
                <a:schemeClr val="tx1"/>
              </a:gs>
              <a:gs pos="75000">
                <a:schemeClr val="bg1">
                  <a:lumMod val="50000"/>
                </a:schemeClr>
              </a:gs>
            </a:gsLst>
            <a:lin ang="5400000" scaled="1"/>
          </a:gradFill>
        </a:ln>
        <a:effectLst>
          <a:glow rad="63500">
            <a:schemeClr val="bg2">
              <a:lumMod val="50000"/>
              <a:alpha val="40000"/>
            </a:schemeClr>
          </a:glow>
          <a:outerShdw blurRad="50800" dist="38100" dir="2700000" algn="tl" rotWithShape="0">
            <a:prstClr val="black">
              <a:alpha val="87000"/>
            </a:prstClr>
          </a:outerShdw>
        </a:effectLst>
      </xdr:spPr>
    </xdr:pic>
    <xdr:clientData/>
  </xdr:twoCellAnchor>
  <xdr:twoCellAnchor>
    <xdr:from>
      <xdr:col>4</xdr:col>
      <xdr:colOff>217881</xdr:colOff>
      <xdr:row>11</xdr:row>
      <xdr:rowOff>13252</xdr:rowOff>
    </xdr:from>
    <xdr:to>
      <xdr:col>4</xdr:col>
      <xdr:colOff>528918</xdr:colOff>
      <xdr:row>12</xdr:row>
      <xdr:rowOff>170775</xdr:rowOff>
    </xdr:to>
    <xdr:sp macro="" textlink="'Product Analysis'!P7">
      <xdr:nvSpPr>
        <xdr:cNvPr id="8" name="TextBox 7">
          <a:extLst>
            <a:ext uri="{FF2B5EF4-FFF2-40B4-BE49-F238E27FC236}">
              <a16:creationId xmlns:a16="http://schemas.microsoft.com/office/drawing/2014/main" id="{A6C746BB-36BD-4DF5-9B54-EE328F63EBC0}"/>
            </a:ext>
          </a:extLst>
        </xdr:cNvPr>
        <xdr:cNvSpPr txBox="1"/>
      </xdr:nvSpPr>
      <xdr:spPr>
        <a:xfrm>
          <a:off x="5312562" y="1985487"/>
          <a:ext cx="622074" cy="336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CA0DB7D-B786-4F51-A05F-2C41FC9CAE61}" type="TxLink">
            <a:rPr lang="en-US" sz="1400" b="0" i="0" u="none" strike="noStrike">
              <a:solidFill>
                <a:schemeClr val="bg1"/>
              </a:solidFill>
              <a:latin typeface="Aptos Narrow"/>
              <a:ea typeface="+mn-ea"/>
              <a:cs typeface="+mn-cs"/>
            </a:rPr>
            <a:pPr marL="0" indent="0" algn="ctr"/>
            <a:t>Top-5</a:t>
          </a:fld>
          <a:endParaRPr lang="en-US" sz="1400" b="1" i="0" u="none" strike="noStrike">
            <a:solidFill>
              <a:schemeClr val="bg1"/>
            </a:solidFill>
            <a:latin typeface="Aptos Narrow"/>
            <a:ea typeface="+mn-ea"/>
            <a:cs typeface="+mn-cs"/>
          </a:endParaRPr>
        </a:p>
      </xdr:txBody>
    </xdr:sp>
    <xdr:clientData/>
  </xdr:twoCellAnchor>
  <xdr:twoCellAnchor>
    <xdr:from>
      <xdr:col>4</xdr:col>
      <xdr:colOff>204433</xdr:colOff>
      <xdr:row>12</xdr:row>
      <xdr:rowOff>49111</xdr:rowOff>
    </xdr:from>
    <xdr:to>
      <xdr:col>5</xdr:col>
      <xdr:colOff>58270</xdr:colOff>
      <xdr:row>14</xdr:row>
      <xdr:rowOff>27339</xdr:rowOff>
    </xdr:to>
    <xdr:sp macro="" textlink="'Product Analysis'!O7">
      <xdr:nvSpPr>
        <xdr:cNvPr id="9" name="TextBox 8">
          <a:extLst>
            <a:ext uri="{FF2B5EF4-FFF2-40B4-BE49-F238E27FC236}">
              <a16:creationId xmlns:a16="http://schemas.microsoft.com/office/drawing/2014/main" id="{47110D7F-D7BA-4AF6-9ACC-6AA83834F6FD}"/>
            </a:ext>
          </a:extLst>
        </xdr:cNvPr>
        <xdr:cNvSpPr txBox="1"/>
      </xdr:nvSpPr>
      <xdr:spPr>
        <a:xfrm>
          <a:off x="5285666" y="2200640"/>
          <a:ext cx="926874" cy="336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A8F1F35-6BEF-4269-9AA7-5D855317D6FE}" type="TxLink">
            <a:rPr lang="en-US" sz="1800" b="0" i="0" u="none" strike="noStrike">
              <a:solidFill>
                <a:srgbClr val="B8B8B8"/>
              </a:solidFill>
              <a:latin typeface="Aptos Narrow"/>
              <a:ea typeface="+mn-ea"/>
              <a:cs typeface="+mn-cs"/>
            </a:rPr>
            <a:pPr marL="0" indent="0" algn="ctr"/>
            <a:t>24.28%</a:t>
          </a:fld>
          <a:endParaRPr lang="en-US" sz="1800" b="1" i="0" u="none" strike="noStrike">
            <a:solidFill>
              <a:srgbClr val="B8B8B8"/>
            </a:solidFill>
            <a:latin typeface="Aptos Narrow"/>
            <a:ea typeface="+mn-ea"/>
            <a:cs typeface="+mn-cs"/>
          </a:endParaRPr>
        </a:p>
      </xdr:txBody>
    </xdr:sp>
    <xdr:clientData/>
  </xdr:twoCellAnchor>
  <xdr:twoCellAnchor>
    <xdr:from>
      <xdr:col>4</xdr:col>
      <xdr:colOff>192741</xdr:colOff>
      <xdr:row>11</xdr:row>
      <xdr:rowOff>8965</xdr:rowOff>
    </xdr:from>
    <xdr:to>
      <xdr:col>4</xdr:col>
      <xdr:colOff>192741</xdr:colOff>
      <xdr:row>14</xdr:row>
      <xdr:rowOff>8965</xdr:rowOff>
    </xdr:to>
    <xdr:cxnSp macro="">
      <xdr:nvCxnSpPr>
        <xdr:cNvPr id="11" name="Straight Connector 10">
          <a:extLst>
            <a:ext uri="{FF2B5EF4-FFF2-40B4-BE49-F238E27FC236}">
              <a16:creationId xmlns:a16="http://schemas.microsoft.com/office/drawing/2014/main" id="{DACC0D74-CA9F-9137-BE5E-0FDFA10E2675}"/>
            </a:ext>
          </a:extLst>
        </xdr:cNvPr>
        <xdr:cNvCxnSpPr/>
      </xdr:nvCxnSpPr>
      <xdr:spPr>
        <a:xfrm>
          <a:off x="5262283" y="1981200"/>
          <a:ext cx="0" cy="537883"/>
        </a:xfrm>
        <a:prstGeom prst="line">
          <a:avLst/>
        </a:prstGeom>
        <a:ln>
          <a:solidFill>
            <a:schemeClr val="bg1"/>
          </a:solidFill>
        </a:ln>
        <a:effectLst>
          <a:glow rad="101600">
            <a:schemeClr val="bg1">
              <a:lumMod val="95000"/>
              <a:alpha val="40000"/>
            </a:schemeClr>
          </a:glow>
          <a:outerShdw blurRad="50800" dist="38100" dir="2700000" algn="tl" rotWithShape="0">
            <a:schemeClr val="bg1">
              <a:alpha val="40000"/>
            </a:schemeClr>
          </a:outerShdw>
        </a:effectLst>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226845</xdr:colOff>
      <xdr:row>14</xdr:row>
      <xdr:rowOff>120829</xdr:rowOff>
    </xdr:from>
    <xdr:to>
      <xdr:col>4</xdr:col>
      <xdr:colOff>537882</xdr:colOff>
      <xdr:row>16</xdr:row>
      <xdr:rowOff>99058</xdr:rowOff>
    </xdr:to>
    <xdr:sp macro="" textlink="'Product Analysis'!P8">
      <xdr:nvSpPr>
        <xdr:cNvPr id="12" name="TextBox 11">
          <a:extLst>
            <a:ext uri="{FF2B5EF4-FFF2-40B4-BE49-F238E27FC236}">
              <a16:creationId xmlns:a16="http://schemas.microsoft.com/office/drawing/2014/main" id="{BCAC61A2-5C2E-48D7-A901-7874713052F2}"/>
            </a:ext>
          </a:extLst>
        </xdr:cNvPr>
        <xdr:cNvSpPr txBox="1"/>
      </xdr:nvSpPr>
      <xdr:spPr>
        <a:xfrm>
          <a:off x="5330490" y="2630947"/>
          <a:ext cx="622074" cy="336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C5849D0-EF03-46A4-83CA-168A60624E9A}" type="TxLink">
            <a:rPr lang="en-US" sz="1200" b="1" i="0" u="none" strike="noStrike">
              <a:solidFill>
                <a:schemeClr val="bg1">
                  <a:lumMod val="95000"/>
                </a:schemeClr>
              </a:solidFill>
              <a:latin typeface="Aptos Narrow"/>
              <a:ea typeface="+mn-ea"/>
              <a:cs typeface="+mn-cs"/>
            </a:rPr>
            <a:pPr marL="0" indent="0" algn="ctr"/>
            <a:t>Others</a:t>
          </a:fld>
          <a:endParaRPr lang="en-US" sz="1200" b="1" i="0" u="none" strike="noStrike">
            <a:solidFill>
              <a:schemeClr val="bg1">
                <a:lumMod val="95000"/>
              </a:schemeClr>
            </a:solidFill>
            <a:latin typeface="Aptos Narrow"/>
            <a:ea typeface="+mn-ea"/>
            <a:cs typeface="+mn-cs"/>
          </a:endParaRPr>
        </a:p>
      </xdr:txBody>
    </xdr:sp>
    <xdr:clientData/>
  </xdr:twoCellAnchor>
  <xdr:twoCellAnchor>
    <xdr:from>
      <xdr:col>4</xdr:col>
      <xdr:colOff>204432</xdr:colOff>
      <xdr:row>15</xdr:row>
      <xdr:rowOff>147722</xdr:rowOff>
    </xdr:from>
    <xdr:to>
      <xdr:col>5</xdr:col>
      <xdr:colOff>58269</xdr:colOff>
      <xdr:row>17</xdr:row>
      <xdr:rowOff>125951</xdr:rowOff>
    </xdr:to>
    <xdr:sp macro="" textlink="'Product Analysis'!O8">
      <xdr:nvSpPr>
        <xdr:cNvPr id="13" name="TextBox 12">
          <a:extLst>
            <a:ext uri="{FF2B5EF4-FFF2-40B4-BE49-F238E27FC236}">
              <a16:creationId xmlns:a16="http://schemas.microsoft.com/office/drawing/2014/main" id="{745504E6-2F03-42E8-B4D1-8478EE5D097A}"/>
            </a:ext>
          </a:extLst>
        </xdr:cNvPr>
        <xdr:cNvSpPr txBox="1"/>
      </xdr:nvSpPr>
      <xdr:spPr>
        <a:xfrm>
          <a:off x="5285665" y="2837134"/>
          <a:ext cx="926874" cy="336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3C9A241-A78C-4A7F-BB01-2B7D09B578EB}" type="TxLink">
            <a:rPr lang="en-US" sz="1800" b="0" i="0" u="none" strike="noStrike">
              <a:solidFill>
                <a:schemeClr val="bg1">
                  <a:lumMod val="95000"/>
                </a:schemeClr>
              </a:solidFill>
              <a:latin typeface="Aptos Narrow"/>
              <a:ea typeface="+mn-ea"/>
              <a:cs typeface="+mn-cs"/>
            </a:rPr>
            <a:pPr marL="0" indent="0" algn="ctr"/>
            <a:t>75.72%</a:t>
          </a:fld>
          <a:endParaRPr lang="en-US" sz="1800" b="1" i="0" u="none" strike="noStrike">
            <a:solidFill>
              <a:schemeClr val="bg1">
                <a:lumMod val="95000"/>
              </a:schemeClr>
            </a:solidFill>
            <a:latin typeface="Aptos Narrow"/>
            <a:ea typeface="+mn-ea"/>
            <a:cs typeface="+mn-cs"/>
          </a:endParaRPr>
        </a:p>
      </xdr:txBody>
    </xdr:sp>
    <xdr:clientData/>
  </xdr:twoCellAnchor>
  <xdr:twoCellAnchor>
    <xdr:from>
      <xdr:col>4</xdr:col>
      <xdr:colOff>573741</xdr:colOff>
      <xdr:row>35</xdr:row>
      <xdr:rowOff>44824</xdr:rowOff>
    </xdr:from>
    <xdr:to>
      <xdr:col>4</xdr:col>
      <xdr:colOff>573741</xdr:colOff>
      <xdr:row>38</xdr:row>
      <xdr:rowOff>44825</xdr:rowOff>
    </xdr:to>
    <xdr:cxnSp macro="">
      <xdr:nvCxnSpPr>
        <xdr:cNvPr id="14" name="Straight Connector 13">
          <a:extLst>
            <a:ext uri="{FF2B5EF4-FFF2-40B4-BE49-F238E27FC236}">
              <a16:creationId xmlns:a16="http://schemas.microsoft.com/office/drawing/2014/main" id="{74733F16-18D9-42F7-B060-FC6A749837A5}"/>
            </a:ext>
          </a:extLst>
        </xdr:cNvPr>
        <xdr:cNvCxnSpPr/>
      </xdr:nvCxnSpPr>
      <xdr:spPr>
        <a:xfrm>
          <a:off x="6024282" y="6320118"/>
          <a:ext cx="0" cy="537883"/>
        </a:xfrm>
        <a:prstGeom prst="line">
          <a:avLst/>
        </a:prstGeom>
        <a:ln>
          <a:solidFill>
            <a:schemeClr val="bg1"/>
          </a:solidFill>
        </a:ln>
        <a:effectLst>
          <a:glow rad="101600">
            <a:schemeClr val="bg1">
              <a:lumMod val="95000"/>
              <a:alpha val="40000"/>
            </a:schemeClr>
          </a:glow>
          <a:outerShdw blurRad="50800" dist="38100" dir="2700000" algn="tl" rotWithShape="0">
            <a:schemeClr val="bg1">
              <a:alpha val="40000"/>
            </a:schemeClr>
          </a:outerShdw>
        </a:effectLst>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197223</xdr:colOff>
      <xdr:row>15</xdr:row>
      <xdr:rowOff>17929</xdr:rowOff>
    </xdr:from>
    <xdr:to>
      <xdr:col>4</xdr:col>
      <xdr:colOff>197223</xdr:colOff>
      <xdr:row>18</xdr:row>
      <xdr:rowOff>17930</xdr:rowOff>
    </xdr:to>
    <xdr:cxnSp macro="">
      <xdr:nvCxnSpPr>
        <xdr:cNvPr id="15" name="Straight Connector 14">
          <a:extLst>
            <a:ext uri="{FF2B5EF4-FFF2-40B4-BE49-F238E27FC236}">
              <a16:creationId xmlns:a16="http://schemas.microsoft.com/office/drawing/2014/main" id="{E4EAAA89-BD89-424E-AC45-806769587A7F}"/>
            </a:ext>
          </a:extLst>
        </xdr:cNvPr>
        <xdr:cNvCxnSpPr/>
      </xdr:nvCxnSpPr>
      <xdr:spPr>
        <a:xfrm>
          <a:off x="5271247" y="2707341"/>
          <a:ext cx="0" cy="537883"/>
        </a:xfrm>
        <a:prstGeom prst="line">
          <a:avLst/>
        </a:prstGeom>
        <a:ln>
          <a:solidFill>
            <a:schemeClr val="bg1"/>
          </a:solidFill>
        </a:ln>
        <a:effectLst>
          <a:glow rad="101600">
            <a:schemeClr val="bg1">
              <a:lumMod val="95000"/>
              <a:alpha val="40000"/>
            </a:schemeClr>
          </a:glow>
          <a:outerShdw blurRad="50800" dist="38100" dir="2700000" algn="tl" rotWithShape="0">
            <a:schemeClr val="bg1">
              <a:alpha val="40000"/>
            </a:schemeClr>
          </a:outerShdw>
        </a:effectLst>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96856</xdr:colOff>
      <xdr:row>7</xdr:row>
      <xdr:rowOff>156687</xdr:rowOff>
    </xdr:from>
    <xdr:to>
      <xdr:col>5</xdr:col>
      <xdr:colOff>412376</xdr:colOff>
      <xdr:row>9</xdr:row>
      <xdr:rowOff>134916</xdr:rowOff>
    </xdr:to>
    <xdr:sp macro="" textlink="'Product Analysis'!O13">
      <xdr:nvSpPr>
        <xdr:cNvPr id="16" name="TextBox 15">
          <a:extLst>
            <a:ext uri="{FF2B5EF4-FFF2-40B4-BE49-F238E27FC236}">
              <a16:creationId xmlns:a16="http://schemas.microsoft.com/office/drawing/2014/main" id="{087B0676-707C-4EE6-A24C-D66BE964AFB7}"/>
            </a:ext>
          </a:extLst>
        </xdr:cNvPr>
        <xdr:cNvSpPr txBox="1"/>
      </xdr:nvSpPr>
      <xdr:spPr>
        <a:xfrm>
          <a:off x="3851313" y="1411746"/>
          <a:ext cx="3069440" cy="336817"/>
        </a:xfrm>
        <a:prstGeom prst="rect">
          <a:avLst/>
        </a:prstGeom>
        <a:noFill/>
        <a:ln w="9525" cmpd="sng">
          <a:noFill/>
        </a:ln>
        <a:effectLst>
          <a:glow rad="101600">
            <a:schemeClr val="bg1">
              <a:lumMod val="9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5CB0D92-63E4-43CD-9FB3-BB22EC7A3BB6}" type="TxLink">
            <a:rPr lang="en-US" sz="1800" b="1" i="0" u="none" strike="noStrike">
              <a:solidFill>
                <a:schemeClr val="bg1">
                  <a:lumMod val="95000"/>
                </a:schemeClr>
              </a:solidFill>
              <a:effectLst>
                <a:glow rad="101600">
                  <a:schemeClr val="bg1">
                    <a:lumMod val="95000"/>
                    <a:alpha val="40000"/>
                  </a:schemeClr>
                </a:glow>
              </a:effectLst>
              <a:latin typeface="Aptos Narrow"/>
              <a:ea typeface="+mn-ea"/>
              <a:cs typeface="+mn-cs"/>
            </a:rPr>
            <a:pPr marL="0" indent="0" algn="ctr"/>
            <a:t>Profit share of Top_5  products vs others</a:t>
          </a:fld>
          <a:endParaRPr lang="en-US" sz="1800" b="1" i="0" u="none" strike="noStrike">
            <a:solidFill>
              <a:schemeClr val="bg1">
                <a:lumMod val="95000"/>
              </a:schemeClr>
            </a:solidFill>
            <a:effectLst>
              <a:glow rad="101600">
                <a:schemeClr val="bg1">
                  <a:lumMod val="95000"/>
                  <a:alpha val="40000"/>
                </a:schemeClr>
              </a:glow>
            </a:effectLst>
            <a:latin typeface="Aptos Narrow"/>
            <a:ea typeface="+mn-ea"/>
            <a:cs typeface="+mn-cs"/>
          </a:endParaRPr>
        </a:p>
      </xdr:txBody>
    </xdr:sp>
    <xdr:clientData/>
  </xdr:twoCellAnchor>
  <xdr:twoCellAnchor>
    <xdr:from>
      <xdr:col>0</xdr:col>
      <xdr:colOff>143073</xdr:colOff>
      <xdr:row>21</xdr:row>
      <xdr:rowOff>51839</xdr:rowOff>
    </xdr:from>
    <xdr:to>
      <xdr:col>5</xdr:col>
      <xdr:colOff>468401</xdr:colOff>
      <xdr:row>40</xdr:row>
      <xdr:rowOff>29753</xdr:rowOff>
    </xdr:to>
    <xdr:sp macro="" textlink="">
      <xdr:nvSpPr>
        <xdr:cNvPr id="17" name="Rectangle: Rounded Corners 16">
          <a:extLst>
            <a:ext uri="{FF2B5EF4-FFF2-40B4-BE49-F238E27FC236}">
              <a16:creationId xmlns:a16="http://schemas.microsoft.com/office/drawing/2014/main" id="{AC1688B1-9B6B-4566-BC78-34ADBA9C2D7B}"/>
            </a:ext>
          </a:extLst>
        </xdr:cNvPr>
        <xdr:cNvSpPr/>
      </xdr:nvSpPr>
      <xdr:spPr>
        <a:xfrm>
          <a:off x="286146" y="3817015"/>
          <a:ext cx="6746656" cy="3384503"/>
        </a:xfrm>
        <a:prstGeom prst="roundRect">
          <a:avLst>
            <a:gd name="adj" fmla="val 7621"/>
          </a:avLst>
        </a:prstGeom>
        <a:gradFill flip="none" rotWithShape="1">
          <a:gsLst>
            <a:gs pos="0">
              <a:schemeClr val="tx1"/>
            </a:gs>
            <a:gs pos="95000">
              <a:schemeClr val="accent5">
                <a:lumMod val="60000"/>
                <a:lumOff val="40000"/>
              </a:schemeClr>
            </a:gs>
          </a:gsLst>
          <a:path path="rect">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601237</xdr:colOff>
      <xdr:row>1</xdr:row>
      <xdr:rowOff>45436</xdr:rowOff>
    </xdr:from>
    <xdr:to>
      <xdr:col>7</xdr:col>
      <xdr:colOff>440870</xdr:colOff>
      <xdr:row>18</xdr:row>
      <xdr:rowOff>87085</xdr:rowOff>
    </xdr:to>
    <xdr:sp macro="" textlink="">
      <xdr:nvSpPr>
        <xdr:cNvPr id="18" name="Rectangle: Rounded Corners 17">
          <a:extLst>
            <a:ext uri="{FF2B5EF4-FFF2-40B4-BE49-F238E27FC236}">
              <a16:creationId xmlns:a16="http://schemas.microsoft.com/office/drawing/2014/main" id="{9A26510D-95B2-4453-BE79-06BCD9C277A8}"/>
            </a:ext>
          </a:extLst>
        </xdr:cNvPr>
        <xdr:cNvSpPr/>
      </xdr:nvSpPr>
      <xdr:spPr>
        <a:xfrm>
          <a:off x="7298474" y="230493"/>
          <a:ext cx="2117666" cy="3187621"/>
        </a:xfrm>
        <a:prstGeom prst="roundRect">
          <a:avLst>
            <a:gd name="adj" fmla="val 7621"/>
          </a:avLst>
        </a:prstGeom>
        <a:gradFill flip="none" rotWithShape="1">
          <a:gsLst>
            <a:gs pos="0">
              <a:schemeClr val="tx1"/>
            </a:gs>
            <a:gs pos="95000">
              <a:schemeClr val="accent5">
                <a:lumMod val="60000"/>
                <a:lumOff val="40000"/>
              </a:schemeClr>
            </a:gs>
          </a:gsLst>
          <a:path path="rect">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10412</xdr:colOff>
      <xdr:row>1</xdr:row>
      <xdr:rowOff>54429</xdr:rowOff>
    </xdr:from>
    <xdr:to>
      <xdr:col>6</xdr:col>
      <xdr:colOff>593271</xdr:colOff>
      <xdr:row>4</xdr:row>
      <xdr:rowOff>174171</xdr:rowOff>
    </xdr:to>
    <xdr:sp macro="" textlink="'Product Analysis'!V16">
      <xdr:nvSpPr>
        <xdr:cNvPr id="19" name="TextBox 18">
          <a:extLst>
            <a:ext uri="{FF2B5EF4-FFF2-40B4-BE49-F238E27FC236}">
              <a16:creationId xmlns:a16="http://schemas.microsoft.com/office/drawing/2014/main" id="{2C24C012-8EB8-4431-9DBD-E498E534F1D7}"/>
            </a:ext>
          </a:extLst>
        </xdr:cNvPr>
        <xdr:cNvSpPr txBox="1"/>
      </xdr:nvSpPr>
      <xdr:spPr>
        <a:xfrm>
          <a:off x="7336024" y="239486"/>
          <a:ext cx="1165718" cy="674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E0D9C07-4F39-477E-9A70-A83E4062873C}" type="TxLink">
            <a:rPr lang="en-US" sz="1400" b="1" i="0" u="none" strike="noStrike">
              <a:solidFill>
                <a:sysClr val="windowText" lastClr="000000"/>
              </a:solidFill>
              <a:effectLst>
                <a:glow rad="63500">
                  <a:schemeClr val="bg1">
                    <a:lumMod val="95000"/>
                    <a:alpha val="40000"/>
                  </a:schemeClr>
                </a:glow>
              </a:effectLst>
              <a:latin typeface="Aptos Narrow"/>
              <a:ea typeface="+mn-ea"/>
              <a:cs typeface="+mn-cs"/>
            </a:rPr>
            <a:pPr marL="0" indent="0" algn="ctr"/>
            <a:t>Available Products</a:t>
          </a:fld>
          <a:endParaRPr lang="en-US" sz="1400" b="1" i="0" u="none" strike="noStrike">
            <a:solidFill>
              <a:sysClr val="windowText" lastClr="000000"/>
            </a:solidFill>
            <a:effectLst>
              <a:glow rad="63500">
                <a:schemeClr val="bg1">
                  <a:lumMod val="95000"/>
                  <a:alpha val="40000"/>
                </a:schemeClr>
              </a:glow>
            </a:effectLst>
            <a:latin typeface="Aptos Narrow"/>
            <a:ea typeface="+mn-ea"/>
            <a:cs typeface="+mn-cs"/>
          </a:endParaRPr>
        </a:p>
      </xdr:txBody>
    </xdr:sp>
    <xdr:clientData/>
  </xdr:twoCellAnchor>
  <xdr:twoCellAnchor>
    <xdr:from>
      <xdr:col>6</xdr:col>
      <xdr:colOff>52032</xdr:colOff>
      <xdr:row>4</xdr:row>
      <xdr:rowOff>132355</xdr:rowOff>
    </xdr:from>
    <xdr:to>
      <xdr:col>6</xdr:col>
      <xdr:colOff>515469</xdr:colOff>
      <xdr:row>6</xdr:row>
      <xdr:rowOff>110583</xdr:rowOff>
    </xdr:to>
    <xdr:sp macro="" textlink="'Product Analysis'!V11">
      <xdr:nvSpPr>
        <xdr:cNvPr id="21" name="TextBox 20">
          <a:extLst>
            <a:ext uri="{FF2B5EF4-FFF2-40B4-BE49-F238E27FC236}">
              <a16:creationId xmlns:a16="http://schemas.microsoft.com/office/drawing/2014/main" id="{22FD4080-2E6D-4499-BBB1-00C478978F74}"/>
            </a:ext>
          </a:extLst>
        </xdr:cNvPr>
        <xdr:cNvSpPr txBox="1"/>
      </xdr:nvSpPr>
      <xdr:spPr>
        <a:xfrm>
          <a:off x="7419264" y="872584"/>
          <a:ext cx="926874" cy="348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25BD96C-B613-4CD0-A0AE-5752EDEB7FB1}" type="TxLink">
            <a:rPr lang="en-US" sz="2000" b="0" i="0" u="none" strike="noStrike">
              <a:solidFill>
                <a:schemeClr val="bg1"/>
              </a:solidFill>
              <a:effectLst>
                <a:glow rad="63500">
                  <a:schemeClr val="bg1">
                    <a:lumMod val="95000"/>
                    <a:alpha val="40000"/>
                  </a:schemeClr>
                </a:glow>
              </a:effectLst>
              <a:latin typeface="Aptos Narrow"/>
              <a:ea typeface="+mn-ea"/>
              <a:cs typeface="+mn-cs"/>
            </a:rPr>
            <a:pPr marL="0" indent="0" algn="ctr"/>
            <a:t>606</a:t>
          </a:fld>
          <a:endParaRPr lang="en-US" sz="2000" b="0" i="0" u="none" strike="noStrike">
            <a:solidFill>
              <a:schemeClr val="bg1"/>
            </a:solidFill>
            <a:effectLst>
              <a:glow rad="63500">
                <a:schemeClr val="bg1">
                  <a:lumMod val="95000"/>
                  <a:alpha val="40000"/>
                </a:schemeClr>
              </a:glow>
            </a:effectLst>
            <a:latin typeface="Aptos Narrow"/>
            <a:ea typeface="+mn-ea"/>
            <a:cs typeface="+mn-cs"/>
          </a:endParaRPr>
        </a:p>
      </xdr:txBody>
    </xdr:sp>
    <xdr:clientData/>
  </xdr:twoCellAnchor>
  <xdr:twoCellAnchor>
    <xdr:from>
      <xdr:col>6</xdr:col>
      <xdr:colOff>15855</xdr:colOff>
      <xdr:row>6</xdr:row>
      <xdr:rowOff>21772</xdr:rowOff>
    </xdr:from>
    <xdr:to>
      <xdr:col>6</xdr:col>
      <xdr:colOff>544285</xdr:colOff>
      <xdr:row>9</xdr:row>
      <xdr:rowOff>65315</xdr:rowOff>
    </xdr:to>
    <xdr:sp macro="" textlink="'Product Analysis'!V17">
      <xdr:nvSpPr>
        <xdr:cNvPr id="22" name="TextBox 21">
          <a:extLst>
            <a:ext uri="{FF2B5EF4-FFF2-40B4-BE49-F238E27FC236}">
              <a16:creationId xmlns:a16="http://schemas.microsoft.com/office/drawing/2014/main" id="{2105E921-2F30-43D5-952C-429DD79B451C}"/>
            </a:ext>
          </a:extLst>
        </xdr:cNvPr>
        <xdr:cNvSpPr txBox="1"/>
      </xdr:nvSpPr>
      <xdr:spPr>
        <a:xfrm>
          <a:off x="7346910" y="1132115"/>
          <a:ext cx="1056861" cy="598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E7C63F4-359A-495E-8C7D-7E0E3FB6BB67}" type="TxLink">
            <a:rPr lang="en-US" sz="1400" b="1" i="0" u="none" strike="noStrike">
              <a:solidFill>
                <a:sysClr val="windowText" lastClr="000000"/>
              </a:solidFill>
              <a:effectLst>
                <a:glow rad="63500">
                  <a:schemeClr val="bg1">
                    <a:lumMod val="85000"/>
                    <a:alpha val="40000"/>
                  </a:schemeClr>
                </a:glow>
              </a:effectLst>
              <a:latin typeface="Aptos Narrow"/>
              <a:ea typeface="+mn-ea"/>
              <a:cs typeface="+mn-cs"/>
            </a:rPr>
            <a:pPr marL="0" indent="0" algn="ctr"/>
            <a:t>Sold Products</a:t>
          </a:fld>
          <a:endParaRPr lang="en-US" sz="1400" b="1" i="0" u="none" strike="noStrike">
            <a:solidFill>
              <a:sysClr val="windowText" lastClr="000000"/>
            </a:solidFill>
            <a:effectLst>
              <a:glow rad="63500">
                <a:schemeClr val="bg1">
                  <a:lumMod val="85000"/>
                  <a:alpha val="40000"/>
                </a:schemeClr>
              </a:glow>
            </a:effectLst>
            <a:latin typeface="Aptos Narrow"/>
            <a:ea typeface="+mn-ea"/>
            <a:cs typeface="+mn-cs"/>
          </a:endParaRPr>
        </a:p>
      </xdr:txBody>
    </xdr:sp>
    <xdr:clientData/>
  </xdr:twoCellAnchor>
  <xdr:twoCellAnchor>
    <xdr:from>
      <xdr:col>6</xdr:col>
      <xdr:colOff>73803</xdr:colOff>
      <xdr:row>9</xdr:row>
      <xdr:rowOff>56156</xdr:rowOff>
    </xdr:from>
    <xdr:to>
      <xdr:col>6</xdr:col>
      <xdr:colOff>537240</xdr:colOff>
      <xdr:row>11</xdr:row>
      <xdr:rowOff>34383</xdr:rowOff>
    </xdr:to>
    <xdr:sp macro="" textlink="'Product Analysis'!W11">
      <xdr:nvSpPr>
        <xdr:cNvPr id="23" name="TextBox 22">
          <a:extLst>
            <a:ext uri="{FF2B5EF4-FFF2-40B4-BE49-F238E27FC236}">
              <a16:creationId xmlns:a16="http://schemas.microsoft.com/office/drawing/2014/main" id="{AC8A70E1-4E3F-4C83-89C0-D98E03E73367}"/>
            </a:ext>
          </a:extLst>
        </xdr:cNvPr>
        <xdr:cNvSpPr txBox="1"/>
      </xdr:nvSpPr>
      <xdr:spPr>
        <a:xfrm>
          <a:off x="7462807" y="1721670"/>
          <a:ext cx="926874" cy="348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264501A-682D-464E-BFE2-78CE20DE8FE0}" type="TxLink">
            <a:rPr lang="en-US" sz="2000" b="0" i="0" u="none" strike="noStrike">
              <a:solidFill>
                <a:schemeClr val="bg1"/>
              </a:solidFill>
              <a:effectLst>
                <a:glow rad="63500">
                  <a:schemeClr val="bg1">
                    <a:lumMod val="95000"/>
                    <a:alpha val="40000"/>
                  </a:schemeClr>
                </a:glow>
              </a:effectLst>
              <a:latin typeface="Aptos Narrow"/>
              <a:ea typeface="+mn-ea"/>
              <a:cs typeface="+mn-cs"/>
            </a:rPr>
            <a:pPr marL="0" indent="0" algn="ctr"/>
            <a:t>102</a:t>
          </a:fld>
          <a:endParaRPr lang="en-US" sz="2000" b="0" i="0" u="none" strike="noStrike">
            <a:solidFill>
              <a:schemeClr val="bg1"/>
            </a:solidFill>
            <a:effectLst>
              <a:glow rad="63500">
                <a:schemeClr val="bg1">
                  <a:lumMod val="95000"/>
                  <a:alpha val="40000"/>
                </a:schemeClr>
              </a:glow>
            </a:effectLst>
            <a:latin typeface="Aptos Narrow"/>
            <a:ea typeface="+mn-ea"/>
            <a:cs typeface="+mn-cs"/>
          </a:endParaRPr>
        </a:p>
      </xdr:txBody>
    </xdr:sp>
    <xdr:clientData/>
  </xdr:twoCellAnchor>
  <xdr:twoCellAnchor>
    <xdr:from>
      <xdr:col>5</xdr:col>
      <xdr:colOff>609126</xdr:colOff>
      <xdr:row>10</xdr:row>
      <xdr:rowOff>141515</xdr:rowOff>
    </xdr:from>
    <xdr:to>
      <xdr:col>6</xdr:col>
      <xdr:colOff>582385</xdr:colOff>
      <xdr:row>14</xdr:row>
      <xdr:rowOff>76200</xdr:rowOff>
    </xdr:to>
    <xdr:sp macro="" textlink="'Product Analysis'!X10">
      <xdr:nvSpPr>
        <xdr:cNvPr id="24" name="TextBox 23">
          <a:extLst>
            <a:ext uri="{FF2B5EF4-FFF2-40B4-BE49-F238E27FC236}">
              <a16:creationId xmlns:a16="http://schemas.microsoft.com/office/drawing/2014/main" id="{4B9F5C91-8F00-4FE4-95A4-58CB07B67E36}"/>
            </a:ext>
          </a:extLst>
        </xdr:cNvPr>
        <xdr:cNvSpPr txBox="1"/>
      </xdr:nvSpPr>
      <xdr:spPr>
        <a:xfrm>
          <a:off x="7314253" y="1992086"/>
          <a:ext cx="1165718" cy="674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B4FEF19-DAE9-4AA0-AE94-9A3D4F4DC2CF}" type="TxLink">
            <a:rPr lang="en-US" sz="1400" b="1" i="0" u="none" strike="noStrike">
              <a:solidFill>
                <a:sysClr val="windowText" lastClr="000000"/>
              </a:solidFill>
              <a:effectLst>
                <a:glow rad="63500">
                  <a:schemeClr val="bg1">
                    <a:lumMod val="95000"/>
                    <a:alpha val="40000"/>
                  </a:schemeClr>
                </a:glow>
              </a:effectLst>
              <a:latin typeface="Aptos Narrow"/>
              <a:ea typeface="+mn-ea"/>
              <a:cs typeface="+mn-cs"/>
            </a:rPr>
            <a:pPr marL="0" indent="0" algn="ctr"/>
            <a:t>Unsold Products</a:t>
          </a:fld>
          <a:endParaRPr lang="en-US" sz="1400" b="1" i="0" u="none" strike="noStrike">
            <a:solidFill>
              <a:sysClr val="windowText" lastClr="000000"/>
            </a:solidFill>
            <a:effectLst>
              <a:glow rad="63500">
                <a:schemeClr val="bg1">
                  <a:lumMod val="95000"/>
                  <a:alpha val="40000"/>
                </a:schemeClr>
              </a:glow>
            </a:effectLst>
            <a:latin typeface="Aptos Narrow"/>
            <a:ea typeface="+mn-ea"/>
            <a:cs typeface="+mn-cs"/>
          </a:endParaRPr>
        </a:p>
      </xdr:txBody>
    </xdr:sp>
    <xdr:clientData/>
  </xdr:twoCellAnchor>
  <xdr:twoCellAnchor>
    <xdr:from>
      <xdr:col>6</xdr:col>
      <xdr:colOff>57474</xdr:colOff>
      <xdr:row>14</xdr:row>
      <xdr:rowOff>34384</xdr:rowOff>
    </xdr:from>
    <xdr:to>
      <xdr:col>6</xdr:col>
      <xdr:colOff>520911</xdr:colOff>
      <xdr:row>16</xdr:row>
      <xdr:rowOff>12612</xdr:rowOff>
    </xdr:to>
    <xdr:sp macro="" textlink="'Product Analysis'!X11">
      <xdr:nvSpPr>
        <xdr:cNvPr id="25" name="TextBox 24">
          <a:extLst>
            <a:ext uri="{FF2B5EF4-FFF2-40B4-BE49-F238E27FC236}">
              <a16:creationId xmlns:a16="http://schemas.microsoft.com/office/drawing/2014/main" id="{F4142F43-6E8E-4962-BCDB-C298BC0B44C9}"/>
            </a:ext>
          </a:extLst>
        </xdr:cNvPr>
        <xdr:cNvSpPr txBox="1"/>
      </xdr:nvSpPr>
      <xdr:spPr>
        <a:xfrm>
          <a:off x="7430149" y="2625184"/>
          <a:ext cx="926874" cy="348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D305735-788B-4493-93CA-49D49D870970}" type="TxLink">
            <a:rPr lang="en-US" sz="2000" b="0" i="0" u="none" strike="noStrike">
              <a:solidFill>
                <a:schemeClr val="bg1"/>
              </a:solidFill>
              <a:effectLst>
                <a:glow rad="63500">
                  <a:schemeClr val="bg1">
                    <a:lumMod val="95000"/>
                    <a:alpha val="40000"/>
                  </a:schemeClr>
                </a:glow>
              </a:effectLst>
              <a:latin typeface="Aptos Narrow"/>
              <a:ea typeface="+mn-ea"/>
              <a:cs typeface="+mn-cs"/>
            </a:rPr>
            <a:pPr marL="0" indent="0" algn="ctr"/>
            <a:t>504</a:t>
          </a:fld>
          <a:endParaRPr lang="en-US" sz="2000" b="0" i="0" u="none" strike="noStrike">
            <a:solidFill>
              <a:schemeClr val="bg1"/>
            </a:solidFill>
            <a:effectLst>
              <a:glow rad="63500">
                <a:schemeClr val="bg1">
                  <a:lumMod val="95000"/>
                  <a:alpha val="40000"/>
                </a:schemeClr>
              </a:glow>
            </a:effectLst>
            <a:latin typeface="Aptos Narrow"/>
            <a:ea typeface="+mn-ea"/>
            <a:cs typeface="+mn-cs"/>
          </a:endParaRPr>
        </a:p>
      </xdr:txBody>
    </xdr:sp>
    <xdr:clientData/>
  </xdr:twoCellAnchor>
  <xdr:twoCellAnchor>
    <xdr:from>
      <xdr:col>7</xdr:col>
      <xdr:colOff>552252</xdr:colOff>
      <xdr:row>0</xdr:row>
      <xdr:rowOff>165179</xdr:rowOff>
    </xdr:from>
    <xdr:to>
      <xdr:col>11</xdr:col>
      <xdr:colOff>511628</xdr:colOff>
      <xdr:row>19</xdr:row>
      <xdr:rowOff>143093</xdr:rowOff>
    </xdr:to>
    <xdr:sp macro="" textlink="">
      <xdr:nvSpPr>
        <xdr:cNvPr id="26" name="Rectangle: Rounded Corners 25">
          <a:extLst>
            <a:ext uri="{FF2B5EF4-FFF2-40B4-BE49-F238E27FC236}">
              <a16:creationId xmlns:a16="http://schemas.microsoft.com/office/drawing/2014/main" id="{7F04212D-B6D8-434D-98F8-F7721DE1499B}"/>
            </a:ext>
          </a:extLst>
        </xdr:cNvPr>
        <xdr:cNvSpPr/>
      </xdr:nvSpPr>
      <xdr:spPr>
        <a:xfrm>
          <a:off x="9638904" y="165179"/>
          <a:ext cx="4795553" cy="3494000"/>
        </a:xfrm>
        <a:prstGeom prst="roundRect">
          <a:avLst>
            <a:gd name="adj" fmla="val 7621"/>
          </a:avLst>
        </a:prstGeom>
        <a:gradFill flip="none" rotWithShape="1">
          <a:gsLst>
            <a:gs pos="0">
              <a:schemeClr val="tx1"/>
            </a:gs>
            <a:gs pos="95000">
              <a:schemeClr val="accent5">
                <a:lumMod val="60000"/>
                <a:lumOff val="40000"/>
              </a:schemeClr>
            </a:gs>
          </a:gsLst>
          <a:path path="rect">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7966</xdr:colOff>
      <xdr:row>3</xdr:row>
      <xdr:rowOff>88979</xdr:rowOff>
    </xdr:from>
    <xdr:to>
      <xdr:col>11</xdr:col>
      <xdr:colOff>375557</xdr:colOff>
      <xdr:row>18</xdr:row>
      <xdr:rowOff>56321</xdr:rowOff>
    </xdr:to>
    <xdr:graphicFrame macro="">
      <xdr:nvGraphicFramePr>
        <xdr:cNvPr id="27" name="Chart 26">
          <a:extLst>
            <a:ext uri="{FF2B5EF4-FFF2-40B4-BE49-F238E27FC236}">
              <a16:creationId xmlns:a16="http://schemas.microsoft.com/office/drawing/2014/main" id="{540496B2-68AE-4F61-B007-F47431A001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418626</xdr:colOff>
      <xdr:row>1</xdr:row>
      <xdr:rowOff>89451</xdr:rowOff>
    </xdr:from>
    <xdr:to>
      <xdr:col>11</xdr:col>
      <xdr:colOff>8004</xdr:colOff>
      <xdr:row>3</xdr:row>
      <xdr:rowOff>67680</xdr:rowOff>
    </xdr:to>
    <xdr:sp macro="" textlink="'Product Analysis'!AC19">
      <xdr:nvSpPr>
        <xdr:cNvPr id="28" name="TextBox 27">
          <a:extLst>
            <a:ext uri="{FF2B5EF4-FFF2-40B4-BE49-F238E27FC236}">
              <a16:creationId xmlns:a16="http://schemas.microsoft.com/office/drawing/2014/main" id="{462AB426-62A3-42B2-A28C-5098FB493F7C}"/>
            </a:ext>
          </a:extLst>
        </xdr:cNvPr>
        <xdr:cNvSpPr txBox="1"/>
      </xdr:nvSpPr>
      <xdr:spPr>
        <a:xfrm>
          <a:off x="10590853" y="274508"/>
          <a:ext cx="2836356" cy="348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A76A5D2-442B-45F6-80C5-FA5CB2B88A89}" type="TxLink">
            <a:rPr lang="en-US" sz="1800" b="1" i="0" u="none" strike="noStrike">
              <a:solidFill>
                <a:schemeClr val="bg1">
                  <a:lumMod val="95000"/>
                </a:schemeClr>
              </a:solidFill>
              <a:effectLst>
                <a:glow rad="63500">
                  <a:schemeClr val="bg1">
                    <a:lumMod val="95000"/>
                    <a:alpha val="40000"/>
                  </a:schemeClr>
                </a:glow>
              </a:effectLst>
              <a:latin typeface="Aptos Narrow"/>
              <a:ea typeface="+mn-ea"/>
              <a:cs typeface="+mn-cs"/>
            </a:rPr>
            <a:pPr marL="0" indent="0" algn="ctr"/>
            <a:t>Profit by Products Color</a:t>
          </a:fld>
          <a:endParaRPr lang="en-US" sz="1800" b="1" i="0" u="none" strike="noStrike">
            <a:solidFill>
              <a:schemeClr val="bg1">
                <a:lumMod val="95000"/>
              </a:schemeClr>
            </a:solidFill>
            <a:effectLst>
              <a:glow rad="63500">
                <a:schemeClr val="bg1">
                  <a:lumMod val="95000"/>
                  <a:alpha val="40000"/>
                </a:schemeClr>
              </a:glow>
            </a:effectLst>
            <a:latin typeface="Aptos Narrow"/>
            <a:ea typeface="+mn-ea"/>
            <a:cs typeface="+mn-cs"/>
          </a:endParaRPr>
        </a:p>
      </xdr:txBody>
    </xdr:sp>
    <xdr:clientData/>
  </xdr:twoCellAnchor>
  <xdr:twoCellAnchor>
    <xdr:from>
      <xdr:col>12</xdr:col>
      <xdr:colOff>40623</xdr:colOff>
      <xdr:row>0</xdr:row>
      <xdr:rowOff>132522</xdr:rowOff>
    </xdr:from>
    <xdr:to>
      <xdr:col>15</xdr:col>
      <xdr:colOff>609599</xdr:colOff>
      <xdr:row>19</xdr:row>
      <xdr:rowOff>110436</xdr:rowOff>
    </xdr:to>
    <xdr:sp macro="" textlink="">
      <xdr:nvSpPr>
        <xdr:cNvPr id="29" name="Rectangle: Rounded Corners 28">
          <a:extLst>
            <a:ext uri="{FF2B5EF4-FFF2-40B4-BE49-F238E27FC236}">
              <a16:creationId xmlns:a16="http://schemas.microsoft.com/office/drawing/2014/main" id="{033D0AFD-2AA3-49E3-A9C2-BB228CA472AC}"/>
            </a:ext>
          </a:extLst>
        </xdr:cNvPr>
        <xdr:cNvSpPr/>
      </xdr:nvSpPr>
      <xdr:spPr>
        <a:xfrm>
          <a:off x="14711646" y="132522"/>
          <a:ext cx="4795552" cy="3384502"/>
        </a:xfrm>
        <a:prstGeom prst="roundRect">
          <a:avLst>
            <a:gd name="adj" fmla="val 7621"/>
          </a:avLst>
        </a:prstGeom>
        <a:gradFill flip="none" rotWithShape="1">
          <a:gsLst>
            <a:gs pos="0">
              <a:schemeClr val="tx1"/>
            </a:gs>
            <a:gs pos="95000">
              <a:schemeClr val="accent5">
                <a:lumMod val="60000"/>
                <a:lumOff val="40000"/>
              </a:schemeClr>
            </a:gs>
          </a:gsLst>
          <a:path path="rect">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291548</xdr:colOff>
      <xdr:row>3</xdr:row>
      <xdr:rowOff>106018</xdr:rowOff>
    </xdr:from>
    <xdr:to>
      <xdr:col>15</xdr:col>
      <xdr:colOff>387626</xdr:colOff>
      <xdr:row>11</xdr:row>
      <xdr:rowOff>92765</xdr:rowOff>
    </xdr:to>
    <xdr:graphicFrame macro="">
      <xdr:nvGraphicFramePr>
        <xdr:cNvPr id="30" name="Chart 29">
          <a:extLst>
            <a:ext uri="{FF2B5EF4-FFF2-40B4-BE49-F238E27FC236}">
              <a16:creationId xmlns:a16="http://schemas.microsoft.com/office/drawing/2014/main" id="{22859465-405A-4CDB-9092-DCE8FCED06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455070</xdr:colOff>
      <xdr:row>1</xdr:row>
      <xdr:rowOff>22718</xdr:rowOff>
    </xdr:from>
    <xdr:to>
      <xdr:col>15</xdr:col>
      <xdr:colOff>44448</xdr:colOff>
      <xdr:row>3</xdr:row>
      <xdr:rowOff>947</xdr:rowOff>
    </xdr:to>
    <xdr:sp macro="" textlink="'Product Analysis'!AM20">
      <xdr:nvSpPr>
        <xdr:cNvPr id="32" name="TextBox 31">
          <a:extLst>
            <a:ext uri="{FF2B5EF4-FFF2-40B4-BE49-F238E27FC236}">
              <a16:creationId xmlns:a16="http://schemas.microsoft.com/office/drawing/2014/main" id="{890ADBAB-324F-46E6-87CE-76A17A433118}"/>
            </a:ext>
          </a:extLst>
        </xdr:cNvPr>
        <xdr:cNvSpPr txBox="1"/>
      </xdr:nvSpPr>
      <xdr:spPr>
        <a:xfrm>
          <a:off x="15540540" y="208248"/>
          <a:ext cx="2836356" cy="349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F58E708-F1A7-4875-B41F-85151F8EFF4F}" type="TxLink">
            <a:rPr lang="en-US" sz="1800" b="1" i="0" u="none" strike="noStrike">
              <a:solidFill>
                <a:schemeClr val="bg1">
                  <a:lumMod val="95000"/>
                </a:schemeClr>
              </a:solidFill>
              <a:effectLst>
                <a:glow rad="63500">
                  <a:schemeClr val="bg1">
                    <a:lumMod val="95000"/>
                    <a:alpha val="40000"/>
                  </a:schemeClr>
                </a:glow>
              </a:effectLst>
              <a:latin typeface="Aptos Narrow"/>
              <a:ea typeface="+mn-ea"/>
              <a:cs typeface="+mn-cs"/>
            </a:rPr>
            <a:pPr marL="0" indent="0" algn="ctr"/>
            <a:t>Product Pricing Types</a:t>
          </a:fld>
          <a:endParaRPr lang="en-US" sz="1800" b="1" i="0" u="none" strike="noStrike">
            <a:solidFill>
              <a:schemeClr val="bg1">
                <a:lumMod val="95000"/>
              </a:schemeClr>
            </a:solidFill>
            <a:effectLst>
              <a:glow rad="63500">
                <a:schemeClr val="bg1">
                  <a:lumMod val="95000"/>
                  <a:alpha val="40000"/>
                </a:schemeClr>
              </a:glow>
            </a:effectLst>
            <a:latin typeface="Aptos Narrow"/>
            <a:ea typeface="+mn-ea"/>
            <a:cs typeface="+mn-cs"/>
          </a:endParaRPr>
        </a:p>
      </xdr:txBody>
    </xdr:sp>
    <xdr:clientData/>
  </xdr:twoCellAnchor>
  <xdr:twoCellAnchor>
    <xdr:from>
      <xdr:col>14</xdr:col>
      <xdr:colOff>132522</xdr:colOff>
      <xdr:row>3</xdr:row>
      <xdr:rowOff>72887</xdr:rowOff>
    </xdr:from>
    <xdr:to>
      <xdr:col>15</xdr:col>
      <xdr:colOff>371061</xdr:colOff>
      <xdr:row>4</xdr:row>
      <xdr:rowOff>92765</xdr:rowOff>
    </xdr:to>
    <xdr:sp macro="" textlink="">
      <xdr:nvSpPr>
        <xdr:cNvPr id="35" name="Rectangle 34">
          <a:extLst>
            <a:ext uri="{FF2B5EF4-FFF2-40B4-BE49-F238E27FC236}">
              <a16:creationId xmlns:a16="http://schemas.microsoft.com/office/drawing/2014/main" id="{C9BB73D9-72C0-4F6F-96B5-AABFAC403BB3}"/>
            </a:ext>
          </a:extLst>
        </xdr:cNvPr>
        <xdr:cNvSpPr/>
      </xdr:nvSpPr>
      <xdr:spPr>
        <a:xfrm>
          <a:off x="17333844" y="629478"/>
          <a:ext cx="1696278" cy="20540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Price</a:t>
          </a:r>
          <a:r>
            <a:rPr lang="en-IN" sz="1100" baseline="0"/>
            <a:t> Below  </a:t>
          </a:r>
          <a:r>
            <a:rPr lang="en-IN" sz="1600" baseline="0">
              <a:solidFill>
                <a:schemeClr val="tx1"/>
              </a:solidFill>
            </a:rPr>
            <a:t>$150</a:t>
          </a:r>
          <a:endParaRPr lang="en-IN" sz="1600">
            <a:solidFill>
              <a:schemeClr val="tx1"/>
            </a:solidFill>
          </a:endParaRPr>
        </a:p>
      </xdr:txBody>
    </xdr:sp>
    <xdr:clientData/>
  </xdr:twoCellAnchor>
  <xdr:twoCellAnchor>
    <xdr:from>
      <xdr:col>12</xdr:col>
      <xdr:colOff>371061</xdr:colOff>
      <xdr:row>3</xdr:row>
      <xdr:rowOff>79513</xdr:rowOff>
    </xdr:from>
    <xdr:to>
      <xdr:col>14</xdr:col>
      <xdr:colOff>0</xdr:colOff>
      <xdr:row>4</xdr:row>
      <xdr:rowOff>99391</xdr:rowOff>
    </xdr:to>
    <xdr:sp macro="" textlink="">
      <xdr:nvSpPr>
        <xdr:cNvPr id="36" name="Rectangle 35">
          <a:extLst>
            <a:ext uri="{FF2B5EF4-FFF2-40B4-BE49-F238E27FC236}">
              <a16:creationId xmlns:a16="http://schemas.microsoft.com/office/drawing/2014/main" id="{B5D00E3A-ED09-4DA0-859E-430644C909B4}"/>
            </a:ext>
          </a:extLst>
        </xdr:cNvPr>
        <xdr:cNvSpPr/>
      </xdr:nvSpPr>
      <xdr:spPr>
        <a:xfrm>
          <a:off x="15372522" y="636104"/>
          <a:ext cx="1696278" cy="20540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Price Above  </a:t>
          </a:r>
          <a:r>
            <a:rPr lang="en-IN" sz="1600">
              <a:solidFill>
                <a:schemeClr val="tx1"/>
              </a:solidFill>
            </a:rPr>
            <a:t>$150</a:t>
          </a:r>
        </a:p>
      </xdr:txBody>
    </xdr:sp>
    <xdr:clientData/>
  </xdr:twoCellAnchor>
  <xdr:twoCellAnchor>
    <xdr:from>
      <xdr:col>12</xdr:col>
      <xdr:colOff>574023</xdr:colOff>
      <xdr:row>9</xdr:row>
      <xdr:rowOff>39756</xdr:rowOff>
    </xdr:from>
    <xdr:to>
      <xdr:col>13</xdr:col>
      <xdr:colOff>427860</xdr:colOff>
      <xdr:row>11</xdr:row>
      <xdr:rowOff>17984</xdr:rowOff>
    </xdr:to>
    <xdr:sp macro="" textlink="'Product Analysis'!AP14">
      <xdr:nvSpPr>
        <xdr:cNvPr id="37" name="TextBox 36">
          <a:extLst>
            <a:ext uri="{FF2B5EF4-FFF2-40B4-BE49-F238E27FC236}">
              <a16:creationId xmlns:a16="http://schemas.microsoft.com/office/drawing/2014/main" id="{F7C03AC4-80F1-448D-BC17-9D3500A183BF}"/>
            </a:ext>
          </a:extLst>
        </xdr:cNvPr>
        <xdr:cNvSpPr txBox="1"/>
      </xdr:nvSpPr>
      <xdr:spPr>
        <a:xfrm>
          <a:off x="15778446" y="1709530"/>
          <a:ext cx="926874" cy="3492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4BBCFF5-D6FD-4E52-86ED-15E69E4B1763}" type="TxLink">
            <a:rPr lang="en-US" sz="1600" b="1" i="0" u="none" strike="noStrike">
              <a:solidFill>
                <a:schemeClr val="bg1">
                  <a:lumMod val="85000"/>
                </a:schemeClr>
              </a:solidFill>
              <a:effectLst>
                <a:glow rad="63500">
                  <a:schemeClr val="bg1">
                    <a:lumMod val="95000"/>
                    <a:alpha val="40000"/>
                  </a:schemeClr>
                </a:glow>
              </a:effectLst>
              <a:latin typeface="Aptos Narrow"/>
              <a:ea typeface="+mn-ea"/>
              <a:cs typeface="+mn-cs"/>
            </a:rPr>
            <a:pPr marL="0" indent="0" algn="ctr"/>
            <a:t>93.94%</a:t>
          </a:fld>
          <a:endParaRPr lang="en-US" sz="1600" b="1" i="0" u="none" strike="noStrike">
            <a:solidFill>
              <a:schemeClr val="bg1">
                <a:lumMod val="85000"/>
              </a:schemeClr>
            </a:solidFill>
            <a:effectLst>
              <a:glow rad="63500">
                <a:schemeClr val="bg1">
                  <a:lumMod val="95000"/>
                  <a:alpha val="40000"/>
                </a:schemeClr>
              </a:glow>
            </a:effectLst>
            <a:latin typeface="Aptos Narrow"/>
            <a:ea typeface="+mn-ea"/>
            <a:cs typeface="+mn-cs"/>
          </a:endParaRPr>
        </a:p>
      </xdr:txBody>
    </xdr:sp>
    <xdr:clientData/>
  </xdr:twoCellAnchor>
  <xdr:twoCellAnchor>
    <xdr:from>
      <xdr:col>14</xdr:col>
      <xdr:colOff>285787</xdr:colOff>
      <xdr:row>9</xdr:row>
      <xdr:rowOff>33132</xdr:rowOff>
    </xdr:from>
    <xdr:to>
      <xdr:col>15</xdr:col>
      <xdr:colOff>139624</xdr:colOff>
      <xdr:row>11</xdr:row>
      <xdr:rowOff>11360</xdr:rowOff>
    </xdr:to>
    <xdr:sp macro="" textlink="'Product Analysis'!AP15">
      <xdr:nvSpPr>
        <xdr:cNvPr id="38" name="TextBox 37">
          <a:extLst>
            <a:ext uri="{FF2B5EF4-FFF2-40B4-BE49-F238E27FC236}">
              <a16:creationId xmlns:a16="http://schemas.microsoft.com/office/drawing/2014/main" id="{03DF216B-BECF-42F6-BC98-FD84F922AD76}"/>
            </a:ext>
          </a:extLst>
        </xdr:cNvPr>
        <xdr:cNvSpPr txBox="1"/>
      </xdr:nvSpPr>
      <xdr:spPr>
        <a:xfrm>
          <a:off x="17640375" y="1702906"/>
          <a:ext cx="926874" cy="3492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F4D4E6A-054A-4A97-B637-E56E40E141DA}" type="TxLink">
            <a:rPr lang="en-US" sz="1600" b="1" i="0" u="none" strike="noStrike">
              <a:solidFill>
                <a:schemeClr val="bg1">
                  <a:lumMod val="95000"/>
                </a:schemeClr>
              </a:solidFill>
              <a:effectLst>
                <a:glow rad="63500">
                  <a:schemeClr val="bg1">
                    <a:lumMod val="95000"/>
                    <a:alpha val="40000"/>
                  </a:schemeClr>
                </a:glow>
              </a:effectLst>
              <a:latin typeface="Aptos Narrow"/>
              <a:ea typeface="+mn-ea"/>
              <a:cs typeface="+mn-cs"/>
            </a:rPr>
            <a:pPr marL="0" indent="0" algn="ctr"/>
            <a:t>6.06%</a:t>
          </a:fld>
          <a:endParaRPr lang="en-US" sz="1600" b="1" i="0" u="none" strike="noStrike">
            <a:solidFill>
              <a:schemeClr val="bg1">
                <a:lumMod val="95000"/>
              </a:schemeClr>
            </a:solidFill>
            <a:effectLst>
              <a:glow rad="63500">
                <a:schemeClr val="bg1">
                  <a:lumMod val="95000"/>
                  <a:alpha val="40000"/>
                </a:schemeClr>
              </a:glow>
            </a:effectLst>
            <a:latin typeface="Aptos Narrow"/>
            <a:ea typeface="+mn-ea"/>
            <a:cs typeface="+mn-cs"/>
          </a:endParaRPr>
        </a:p>
      </xdr:txBody>
    </xdr:sp>
    <xdr:clientData/>
  </xdr:twoCellAnchor>
  <xdr:twoCellAnchor>
    <xdr:from>
      <xdr:col>12</xdr:col>
      <xdr:colOff>354701</xdr:colOff>
      <xdr:row>10</xdr:row>
      <xdr:rowOff>157968</xdr:rowOff>
    </xdr:from>
    <xdr:to>
      <xdr:col>14</xdr:col>
      <xdr:colOff>89645</xdr:colOff>
      <xdr:row>12</xdr:row>
      <xdr:rowOff>136197</xdr:rowOff>
    </xdr:to>
    <xdr:sp macro="" textlink="'Product Analysis'!AM14">
      <xdr:nvSpPr>
        <xdr:cNvPr id="39" name="TextBox 38">
          <a:extLst>
            <a:ext uri="{FF2B5EF4-FFF2-40B4-BE49-F238E27FC236}">
              <a16:creationId xmlns:a16="http://schemas.microsoft.com/office/drawing/2014/main" id="{83C4CF28-C8E9-441E-8F09-64D5A0F49CBA}"/>
            </a:ext>
          </a:extLst>
        </xdr:cNvPr>
        <xdr:cNvSpPr txBox="1"/>
      </xdr:nvSpPr>
      <xdr:spPr>
        <a:xfrm>
          <a:off x="15339803" y="1950909"/>
          <a:ext cx="1908288" cy="336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BD6CB13-C8F6-41EC-8EED-D4D384F427D9}" type="TxLink">
            <a:rPr lang="en-US" sz="1600" b="1" i="0" u="none" strike="noStrike">
              <a:solidFill>
                <a:schemeClr val="bg1">
                  <a:lumMod val="95000"/>
                </a:schemeClr>
              </a:solidFill>
              <a:effectLst>
                <a:glow rad="63500">
                  <a:schemeClr val="bg1">
                    <a:lumMod val="95000"/>
                    <a:alpha val="40000"/>
                  </a:schemeClr>
                </a:glow>
              </a:effectLst>
              <a:latin typeface="Aptos Narrow"/>
              <a:ea typeface="+mn-ea"/>
              <a:cs typeface="+mn-cs"/>
            </a:rPr>
            <a:pPr marL="0" indent="0" algn="ctr"/>
            <a:t>Expensive</a:t>
          </a:fld>
          <a:endParaRPr lang="en-US" sz="1600" b="1" i="0" u="none" strike="noStrike">
            <a:solidFill>
              <a:schemeClr val="bg1">
                <a:lumMod val="95000"/>
              </a:schemeClr>
            </a:solidFill>
            <a:effectLst>
              <a:glow rad="63500">
                <a:schemeClr val="bg1">
                  <a:lumMod val="95000"/>
                  <a:alpha val="40000"/>
                </a:schemeClr>
              </a:glow>
            </a:effectLst>
            <a:latin typeface="Aptos Narrow"/>
            <a:ea typeface="+mn-ea"/>
            <a:cs typeface="+mn-cs"/>
          </a:endParaRPr>
        </a:p>
      </xdr:txBody>
    </xdr:sp>
    <xdr:clientData/>
  </xdr:twoCellAnchor>
  <xdr:twoCellAnchor>
    <xdr:from>
      <xdr:col>14</xdr:col>
      <xdr:colOff>40937</xdr:colOff>
      <xdr:row>10</xdr:row>
      <xdr:rowOff>140038</xdr:rowOff>
    </xdr:from>
    <xdr:to>
      <xdr:col>15</xdr:col>
      <xdr:colOff>385481</xdr:colOff>
      <xdr:row>12</xdr:row>
      <xdr:rowOff>118267</xdr:rowOff>
    </xdr:to>
    <xdr:sp macro="" textlink="'Product Analysis'!AM15">
      <xdr:nvSpPr>
        <xdr:cNvPr id="40" name="TextBox 39">
          <a:extLst>
            <a:ext uri="{FF2B5EF4-FFF2-40B4-BE49-F238E27FC236}">
              <a16:creationId xmlns:a16="http://schemas.microsoft.com/office/drawing/2014/main" id="{A5F85D8A-7904-4971-97DE-31A5036DD12D}"/>
            </a:ext>
          </a:extLst>
        </xdr:cNvPr>
        <xdr:cNvSpPr txBox="1"/>
      </xdr:nvSpPr>
      <xdr:spPr>
        <a:xfrm>
          <a:off x="17150675" y="1932979"/>
          <a:ext cx="1908288" cy="336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7C2EAE7-9077-44A4-A37E-5D6C0FB44269}" type="TxLink">
            <a:rPr lang="en-US" sz="1600" b="1" i="0" u="none" strike="noStrike">
              <a:solidFill>
                <a:schemeClr val="bg1">
                  <a:lumMod val="95000"/>
                </a:schemeClr>
              </a:solidFill>
              <a:effectLst>
                <a:glow rad="63500">
                  <a:schemeClr val="bg1">
                    <a:lumMod val="95000"/>
                    <a:alpha val="40000"/>
                  </a:schemeClr>
                </a:glow>
              </a:effectLst>
              <a:latin typeface="Aptos Narrow"/>
              <a:ea typeface="+mn-ea"/>
              <a:cs typeface="+mn-cs"/>
            </a:rPr>
            <a:pPr marL="0" indent="0" algn="ctr"/>
            <a:t>Less_Expensive</a:t>
          </a:fld>
          <a:endParaRPr lang="en-US" sz="1600" b="1" i="0" u="none" strike="noStrike">
            <a:solidFill>
              <a:schemeClr val="bg1">
                <a:lumMod val="95000"/>
              </a:schemeClr>
            </a:solidFill>
            <a:effectLst>
              <a:glow rad="63500">
                <a:schemeClr val="bg1">
                  <a:lumMod val="95000"/>
                  <a:alpha val="40000"/>
                </a:schemeClr>
              </a:glow>
            </a:effectLst>
            <a:latin typeface="Aptos Narrow"/>
            <a:ea typeface="+mn-ea"/>
            <a:cs typeface="+mn-cs"/>
          </a:endParaRPr>
        </a:p>
      </xdr:txBody>
    </xdr:sp>
    <xdr:clientData/>
  </xdr:twoCellAnchor>
  <xdr:twoCellAnchor>
    <xdr:from>
      <xdr:col>12</xdr:col>
      <xdr:colOff>565058</xdr:colOff>
      <xdr:row>13</xdr:row>
      <xdr:rowOff>140706</xdr:rowOff>
    </xdr:from>
    <xdr:to>
      <xdr:col>13</xdr:col>
      <xdr:colOff>418895</xdr:colOff>
      <xdr:row>15</xdr:row>
      <xdr:rowOff>118934</xdr:rowOff>
    </xdr:to>
    <xdr:sp macro="" textlink="'Product Analysis'!AN14">
      <xdr:nvSpPr>
        <xdr:cNvPr id="41" name="TextBox 40">
          <a:extLst>
            <a:ext uri="{FF2B5EF4-FFF2-40B4-BE49-F238E27FC236}">
              <a16:creationId xmlns:a16="http://schemas.microsoft.com/office/drawing/2014/main" id="{AA1213EE-9430-4DAE-903A-2881478DDB11}"/>
            </a:ext>
          </a:extLst>
        </xdr:cNvPr>
        <xdr:cNvSpPr txBox="1"/>
      </xdr:nvSpPr>
      <xdr:spPr>
        <a:xfrm>
          <a:off x="15760516" y="2471530"/>
          <a:ext cx="926874" cy="336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4959CED-1A1A-4364-A6C3-A21A95FD3CE3}" type="TxLink">
            <a:rPr lang="en-US" sz="1600" b="1" i="0" u="none" strike="noStrike">
              <a:solidFill>
                <a:schemeClr val="bg1">
                  <a:lumMod val="85000"/>
                </a:schemeClr>
              </a:solidFill>
              <a:effectLst>
                <a:glow rad="63500">
                  <a:schemeClr val="bg1">
                    <a:lumMod val="95000"/>
                    <a:alpha val="40000"/>
                  </a:schemeClr>
                </a:glow>
              </a:effectLst>
              <a:latin typeface="Aptos Narrow"/>
              <a:ea typeface="+mn-ea"/>
              <a:cs typeface="+mn-cs"/>
            </a:rPr>
            <a:pPr marL="0" indent="0" algn="ctr"/>
            <a:t>$10.21 M</a:t>
          </a:fld>
          <a:endParaRPr lang="en-US" sz="1600" b="1" i="0" u="none" strike="noStrike">
            <a:solidFill>
              <a:schemeClr val="bg1">
                <a:lumMod val="85000"/>
              </a:schemeClr>
            </a:solidFill>
            <a:effectLst>
              <a:glow rad="63500">
                <a:schemeClr val="bg1">
                  <a:lumMod val="95000"/>
                  <a:alpha val="40000"/>
                </a:schemeClr>
              </a:glow>
            </a:effectLst>
            <a:latin typeface="Aptos Narrow"/>
            <a:ea typeface="+mn-ea"/>
            <a:cs typeface="+mn-cs"/>
          </a:endParaRPr>
        </a:p>
      </xdr:txBody>
    </xdr:sp>
    <xdr:clientData/>
  </xdr:twoCellAnchor>
  <xdr:twoCellAnchor>
    <xdr:from>
      <xdr:col>14</xdr:col>
      <xdr:colOff>287152</xdr:colOff>
      <xdr:row>13</xdr:row>
      <xdr:rowOff>131742</xdr:rowOff>
    </xdr:from>
    <xdr:to>
      <xdr:col>15</xdr:col>
      <xdr:colOff>140989</xdr:colOff>
      <xdr:row>15</xdr:row>
      <xdr:rowOff>109970</xdr:rowOff>
    </xdr:to>
    <xdr:sp macro="" textlink="'Product Analysis'!AN15">
      <xdr:nvSpPr>
        <xdr:cNvPr id="42" name="TextBox 41">
          <a:extLst>
            <a:ext uri="{FF2B5EF4-FFF2-40B4-BE49-F238E27FC236}">
              <a16:creationId xmlns:a16="http://schemas.microsoft.com/office/drawing/2014/main" id="{E56A21FF-B4F0-4AEB-9AFF-594DEBFA4CD1}"/>
            </a:ext>
          </a:extLst>
        </xdr:cNvPr>
        <xdr:cNvSpPr txBox="1"/>
      </xdr:nvSpPr>
      <xdr:spPr>
        <a:xfrm>
          <a:off x="17643104" y="2462566"/>
          <a:ext cx="926874" cy="336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E11080C-C0C7-4E23-BF15-651A60B3460D}" type="TxLink">
            <a:rPr lang="en-US" sz="1600" b="1" i="0" u="none" strike="noStrike">
              <a:solidFill>
                <a:schemeClr val="bg1">
                  <a:lumMod val="85000"/>
                </a:schemeClr>
              </a:solidFill>
              <a:effectLst>
                <a:glow rad="63500">
                  <a:schemeClr val="bg1">
                    <a:lumMod val="95000"/>
                    <a:alpha val="40000"/>
                  </a:schemeClr>
                </a:glow>
              </a:effectLst>
              <a:latin typeface="Aptos Narrow"/>
              <a:ea typeface="+mn-ea"/>
              <a:cs typeface="+mn-cs"/>
            </a:rPr>
            <a:pPr marL="0" indent="0" algn="ctr"/>
            <a:t>$658.90 k</a:t>
          </a:fld>
          <a:endParaRPr lang="en-US" sz="1600" b="1" i="0" u="none" strike="noStrike">
            <a:solidFill>
              <a:schemeClr val="bg1">
                <a:lumMod val="85000"/>
              </a:schemeClr>
            </a:solidFill>
            <a:effectLst>
              <a:glow rad="63500">
                <a:schemeClr val="bg1">
                  <a:lumMod val="95000"/>
                  <a:alpha val="40000"/>
                </a:schemeClr>
              </a:glow>
            </a:effectLst>
            <a:latin typeface="Aptos Narrow"/>
            <a:ea typeface="+mn-ea"/>
            <a:cs typeface="+mn-cs"/>
          </a:endParaRPr>
        </a:p>
      </xdr:txBody>
    </xdr:sp>
    <xdr:clientData/>
  </xdr:twoCellAnchor>
  <xdr:twoCellAnchor>
    <xdr:from>
      <xdr:col>12</xdr:col>
      <xdr:colOff>336771</xdr:colOff>
      <xdr:row>15</xdr:row>
      <xdr:rowOff>50392</xdr:rowOff>
    </xdr:from>
    <xdr:to>
      <xdr:col>14</xdr:col>
      <xdr:colOff>71715</xdr:colOff>
      <xdr:row>17</xdr:row>
      <xdr:rowOff>28621</xdr:rowOff>
    </xdr:to>
    <xdr:sp macro="" textlink="'Product Analysis'!AM22">
      <xdr:nvSpPr>
        <xdr:cNvPr id="43" name="TextBox 42">
          <a:extLst>
            <a:ext uri="{FF2B5EF4-FFF2-40B4-BE49-F238E27FC236}">
              <a16:creationId xmlns:a16="http://schemas.microsoft.com/office/drawing/2014/main" id="{139977CD-F022-4390-9A6D-8E50A39DED41}"/>
            </a:ext>
          </a:extLst>
        </xdr:cNvPr>
        <xdr:cNvSpPr txBox="1"/>
      </xdr:nvSpPr>
      <xdr:spPr>
        <a:xfrm>
          <a:off x="15303942" y="2739804"/>
          <a:ext cx="1908288" cy="336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4245DF7-2268-412A-A5F5-BA8C59E2FE9D}" type="TxLink">
            <a:rPr lang="en-US" sz="1600" b="1" i="0" u="none" strike="noStrike">
              <a:solidFill>
                <a:schemeClr val="bg1">
                  <a:lumMod val="95000"/>
                </a:schemeClr>
              </a:solidFill>
              <a:effectLst>
                <a:glow rad="63500">
                  <a:schemeClr val="bg1">
                    <a:lumMod val="95000"/>
                    <a:alpha val="40000"/>
                  </a:schemeClr>
                </a:glow>
              </a:effectLst>
              <a:latin typeface="Aptos Narrow"/>
              <a:ea typeface="+mn-ea"/>
              <a:cs typeface="+mn-cs"/>
            </a:rPr>
            <a:pPr marL="0" indent="0" algn="ctr"/>
            <a:t>Profit</a:t>
          </a:fld>
          <a:endParaRPr lang="en-US" sz="1600" b="1" i="0" u="none" strike="noStrike">
            <a:solidFill>
              <a:schemeClr val="bg1">
                <a:lumMod val="95000"/>
              </a:schemeClr>
            </a:solidFill>
            <a:effectLst>
              <a:glow rad="63500">
                <a:schemeClr val="bg1">
                  <a:lumMod val="95000"/>
                  <a:alpha val="40000"/>
                </a:schemeClr>
              </a:glow>
            </a:effectLst>
            <a:latin typeface="Aptos Narrow"/>
            <a:ea typeface="+mn-ea"/>
            <a:cs typeface="+mn-cs"/>
          </a:endParaRPr>
        </a:p>
      </xdr:txBody>
    </xdr:sp>
    <xdr:clientData/>
  </xdr:twoCellAnchor>
  <xdr:twoCellAnchor>
    <xdr:from>
      <xdr:col>14</xdr:col>
      <xdr:colOff>36453</xdr:colOff>
      <xdr:row>15</xdr:row>
      <xdr:rowOff>59356</xdr:rowOff>
    </xdr:from>
    <xdr:to>
      <xdr:col>15</xdr:col>
      <xdr:colOff>380997</xdr:colOff>
      <xdr:row>17</xdr:row>
      <xdr:rowOff>37585</xdr:rowOff>
    </xdr:to>
    <xdr:sp macro="" textlink="'Product Analysis'!AM22">
      <xdr:nvSpPr>
        <xdr:cNvPr id="44" name="TextBox 43">
          <a:extLst>
            <a:ext uri="{FF2B5EF4-FFF2-40B4-BE49-F238E27FC236}">
              <a16:creationId xmlns:a16="http://schemas.microsoft.com/office/drawing/2014/main" id="{16147183-314C-4DE8-BFC7-D655AD3F8F63}"/>
            </a:ext>
          </a:extLst>
        </xdr:cNvPr>
        <xdr:cNvSpPr txBox="1"/>
      </xdr:nvSpPr>
      <xdr:spPr>
        <a:xfrm>
          <a:off x="17141706" y="2748768"/>
          <a:ext cx="1908288" cy="336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4245DF7-2268-412A-A5F5-BA8C59E2FE9D}" type="TxLink">
            <a:rPr lang="en-US" sz="1600" b="1" i="0" u="none" strike="noStrike">
              <a:solidFill>
                <a:schemeClr val="bg1">
                  <a:lumMod val="95000"/>
                </a:schemeClr>
              </a:solidFill>
              <a:effectLst>
                <a:glow rad="63500">
                  <a:schemeClr val="bg1">
                    <a:lumMod val="95000"/>
                    <a:alpha val="40000"/>
                  </a:schemeClr>
                </a:glow>
              </a:effectLst>
              <a:latin typeface="Aptos Narrow"/>
              <a:ea typeface="+mn-ea"/>
              <a:cs typeface="+mn-cs"/>
            </a:rPr>
            <a:pPr marL="0" indent="0" algn="ctr"/>
            <a:t>Profit</a:t>
          </a:fld>
          <a:endParaRPr lang="en-US" sz="1600" b="1" i="0" u="none" strike="noStrike">
            <a:solidFill>
              <a:schemeClr val="bg1">
                <a:lumMod val="95000"/>
              </a:schemeClr>
            </a:solidFill>
            <a:effectLst>
              <a:glow rad="63500">
                <a:schemeClr val="bg1">
                  <a:lumMod val="95000"/>
                  <a:alpha val="40000"/>
                </a:schemeClr>
              </a:glow>
            </a:effectLst>
            <a:latin typeface="Aptos Narrow"/>
            <a:ea typeface="+mn-ea"/>
            <a:cs typeface="+mn-cs"/>
          </a:endParaRPr>
        </a:p>
      </xdr:txBody>
    </xdr:sp>
    <xdr:clientData/>
  </xdr:twoCellAnchor>
  <xdr:twoCellAnchor>
    <xdr:from>
      <xdr:col>0</xdr:col>
      <xdr:colOff>156523</xdr:colOff>
      <xdr:row>22</xdr:row>
      <xdr:rowOff>105626</xdr:rowOff>
    </xdr:from>
    <xdr:to>
      <xdr:col>4</xdr:col>
      <xdr:colOff>40567</xdr:colOff>
      <xdr:row>39</xdr:row>
      <xdr:rowOff>39365</xdr:rowOff>
    </xdr:to>
    <xdr:graphicFrame macro="">
      <xdr:nvGraphicFramePr>
        <xdr:cNvPr id="45" name="Chart 44">
          <a:extLst>
            <a:ext uri="{FF2B5EF4-FFF2-40B4-BE49-F238E27FC236}">
              <a16:creationId xmlns:a16="http://schemas.microsoft.com/office/drawing/2014/main" id="{7589F01A-E16C-40E0-894E-FFF77636C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107576</xdr:colOff>
      <xdr:row>30</xdr:row>
      <xdr:rowOff>143435</xdr:rowOff>
    </xdr:from>
    <xdr:to>
      <xdr:col>4</xdr:col>
      <xdr:colOff>582706</xdr:colOff>
      <xdr:row>40</xdr:row>
      <xdr:rowOff>62753</xdr:rowOff>
    </xdr:to>
    <xdr:graphicFrame macro="">
      <xdr:nvGraphicFramePr>
        <xdr:cNvPr id="48" name="Chart 47">
          <a:extLst>
            <a:ext uri="{FF2B5EF4-FFF2-40B4-BE49-F238E27FC236}">
              <a16:creationId xmlns:a16="http://schemas.microsoft.com/office/drawing/2014/main" id="{66252CB7-A81D-3D13-396B-D85F07EA97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571987</xdr:colOff>
      <xdr:row>31</xdr:row>
      <xdr:rowOff>58075</xdr:rowOff>
    </xdr:from>
    <xdr:to>
      <xdr:col>5</xdr:col>
      <xdr:colOff>273424</xdr:colOff>
      <xdr:row>33</xdr:row>
      <xdr:rowOff>36304</xdr:rowOff>
    </xdr:to>
    <xdr:sp macro="" textlink="'Customer Analysis '!H23">
      <xdr:nvSpPr>
        <xdr:cNvPr id="49" name="TextBox 48">
          <a:extLst>
            <a:ext uri="{FF2B5EF4-FFF2-40B4-BE49-F238E27FC236}">
              <a16:creationId xmlns:a16="http://schemas.microsoft.com/office/drawing/2014/main" id="{03E55824-C338-4D01-A775-B2C031418A3B}"/>
            </a:ext>
          </a:extLst>
        </xdr:cNvPr>
        <xdr:cNvSpPr txBox="1"/>
      </xdr:nvSpPr>
      <xdr:spPr>
        <a:xfrm>
          <a:off x="6020774" y="5616193"/>
          <a:ext cx="622074" cy="336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00F5EC8-B2A5-49B0-804C-A8C5A376C01D}" type="TxLink">
            <a:rPr lang="en-US" sz="1400" b="0" i="0" u="none" strike="noStrike">
              <a:solidFill>
                <a:schemeClr val="bg1"/>
              </a:solidFill>
              <a:latin typeface="Aptos Narrow"/>
              <a:ea typeface="+mn-ea"/>
              <a:cs typeface="+mn-cs"/>
            </a:rPr>
            <a:pPr marL="0" indent="0" algn="ctr"/>
            <a:t>Top_5</a:t>
          </a:fld>
          <a:endParaRPr lang="en-US" sz="1400" b="0" i="0" u="none" strike="noStrike">
            <a:solidFill>
              <a:schemeClr val="bg1"/>
            </a:solidFill>
            <a:latin typeface="Aptos Narrow"/>
            <a:ea typeface="+mn-ea"/>
            <a:cs typeface="+mn-cs"/>
          </a:endParaRPr>
        </a:p>
      </xdr:txBody>
    </xdr:sp>
    <xdr:clientData/>
  </xdr:twoCellAnchor>
  <xdr:twoCellAnchor>
    <xdr:from>
      <xdr:col>4</xdr:col>
      <xdr:colOff>518198</xdr:colOff>
      <xdr:row>32</xdr:row>
      <xdr:rowOff>138757</xdr:rowOff>
    </xdr:from>
    <xdr:to>
      <xdr:col>5</xdr:col>
      <xdr:colOff>372035</xdr:colOff>
      <xdr:row>34</xdr:row>
      <xdr:rowOff>116986</xdr:rowOff>
    </xdr:to>
    <xdr:sp macro="" textlink="'Customer Analysis '!J16">
      <xdr:nvSpPr>
        <xdr:cNvPr id="50" name="TextBox 49">
          <a:extLst>
            <a:ext uri="{FF2B5EF4-FFF2-40B4-BE49-F238E27FC236}">
              <a16:creationId xmlns:a16="http://schemas.microsoft.com/office/drawing/2014/main" id="{B387B29E-9468-471C-BBAA-67CEEDC8E98A}"/>
            </a:ext>
          </a:extLst>
        </xdr:cNvPr>
        <xdr:cNvSpPr txBox="1"/>
      </xdr:nvSpPr>
      <xdr:spPr>
        <a:xfrm>
          <a:off x="5913197" y="5876169"/>
          <a:ext cx="926874" cy="336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4754EDA-1483-42C5-945A-07055B58EE69}" type="TxLink">
            <a:rPr lang="en-US" sz="1800" b="0" i="0" u="none" strike="noStrike">
              <a:solidFill>
                <a:srgbClr val="B8B8B8"/>
              </a:solidFill>
              <a:latin typeface="Aptos Narrow"/>
              <a:ea typeface="+mn-ea"/>
              <a:cs typeface="+mn-cs"/>
            </a:rPr>
            <a:pPr marL="0" indent="0" algn="ctr"/>
            <a:t>1.60%</a:t>
          </a:fld>
          <a:endParaRPr lang="en-US" sz="1800" b="0" i="0" u="none" strike="noStrike">
            <a:solidFill>
              <a:srgbClr val="B8B8B8"/>
            </a:solidFill>
            <a:latin typeface="Aptos Narrow"/>
            <a:ea typeface="+mn-ea"/>
            <a:cs typeface="+mn-cs"/>
          </a:endParaRPr>
        </a:p>
      </xdr:txBody>
    </xdr:sp>
    <xdr:clientData/>
  </xdr:twoCellAnchor>
  <xdr:twoCellAnchor>
    <xdr:from>
      <xdr:col>4</xdr:col>
      <xdr:colOff>558539</xdr:colOff>
      <xdr:row>34</xdr:row>
      <xdr:rowOff>129794</xdr:rowOff>
    </xdr:from>
    <xdr:to>
      <xdr:col>5</xdr:col>
      <xdr:colOff>259976</xdr:colOff>
      <xdr:row>36</xdr:row>
      <xdr:rowOff>108023</xdr:rowOff>
    </xdr:to>
    <xdr:sp macro="" textlink="'Product Analysis'!P8">
      <xdr:nvSpPr>
        <xdr:cNvPr id="51" name="TextBox 50">
          <a:extLst>
            <a:ext uri="{FF2B5EF4-FFF2-40B4-BE49-F238E27FC236}">
              <a16:creationId xmlns:a16="http://schemas.microsoft.com/office/drawing/2014/main" id="{D44F09D3-D1DA-4E42-BB5F-238F85348566}"/>
            </a:ext>
          </a:extLst>
        </xdr:cNvPr>
        <xdr:cNvSpPr txBox="1"/>
      </xdr:nvSpPr>
      <xdr:spPr>
        <a:xfrm>
          <a:off x="5993878" y="6225794"/>
          <a:ext cx="622074" cy="336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C5849D0-EF03-46A4-83CA-168A60624E9A}" type="TxLink">
            <a:rPr lang="en-US" sz="1200" b="1" i="0" u="none" strike="noStrike">
              <a:solidFill>
                <a:schemeClr val="bg1">
                  <a:lumMod val="95000"/>
                </a:schemeClr>
              </a:solidFill>
              <a:latin typeface="Aptos Narrow"/>
              <a:ea typeface="+mn-ea"/>
              <a:cs typeface="+mn-cs"/>
            </a:rPr>
            <a:pPr marL="0" indent="0" algn="ctr"/>
            <a:t>Others</a:t>
          </a:fld>
          <a:endParaRPr lang="en-US" sz="1200" b="1" i="0" u="none" strike="noStrike">
            <a:solidFill>
              <a:schemeClr val="bg1">
                <a:lumMod val="95000"/>
              </a:schemeClr>
            </a:solidFill>
            <a:latin typeface="Aptos Narrow"/>
            <a:ea typeface="+mn-ea"/>
            <a:cs typeface="+mn-cs"/>
          </a:endParaRPr>
        </a:p>
      </xdr:txBody>
    </xdr:sp>
    <xdr:clientData/>
  </xdr:twoCellAnchor>
  <xdr:twoCellAnchor>
    <xdr:from>
      <xdr:col>4</xdr:col>
      <xdr:colOff>540609</xdr:colOff>
      <xdr:row>36</xdr:row>
      <xdr:rowOff>4288</xdr:rowOff>
    </xdr:from>
    <xdr:to>
      <xdr:col>5</xdr:col>
      <xdr:colOff>394446</xdr:colOff>
      <xdr:row>37</xdr:row>
      <xdr:rowOff>161811</xdr:rowOff>
    </xdr:to>
    <xdr:sp macro="" textlink="'Customer Analysis '!J17">
      <xdr:nvSpPr>
        <xdr:cNvPr id="52" name="TextBox 51">
          <a:extLst>
            <a:ext uri="{FF2B5EF4-FFF2-40B4-BE49-F238E27FC236}">
              <a16:creationId xmlns:a16="http://schemas.microsoft.com/office/drawing/2014/main" id="{68A81F76-F610-4CCB-87E3-A3870EE70EDC}"/>
            </a:ext>
          </a:extLst>
        </xdr:cNvPr>
        <xdr:cNvSpPr txBox="1"/>
      </xdr:nvSpPr>
      <xdr:spPr>
        <a:xfrm>
          <a:off x="5958019" y="6458876"/>
          <a:ext cx="926874" cy="336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DAF9440-78B4-4DA8-9042-24676A3C6568}" type="TxLink">
            <a:rPr lang="en-US" sz="1800" b="0" i="0" u="none" strike="noStrike">
              <a:solidFill>
                <a:schemeClr val="bg1">
                  <a:lumMod val="95000"/>
                </a:schemeClr>
              </a:solidFill>
              <a:latin typeface="Aptos Narrow"/>
              <a:ea typeface="+mn-ea"/>
              <a:cs typeface="+mn-cs"/>
            </a:rPr>
            <a:pPr marL="0" indent="0" algn="ctr"/>
            <a:t>98.40%</a:t>
          </a:fld>
          <a:endParaRPr lang="en-US" sz="1800" b="0" i="0" u="none" strike="noStrike">
            <a:solidFill>
              <a:schemeClr val="bg1">
                <a:lumMod val="95000"/>
              </a:schemeClr>
            </a:solidFill>
            <a:latin typeface="Aptos Narrow"/>
            <a:ea typeface="+mn-ea"/>
            <a:cs typeface="+mn-cs"/>
          </a:endParaRPr>
        </a:p>
      </xdr:txBody>
    </xdr:sp>
    <xdr:clientData/>
  </xdr:twoCellAnchor>
  <xdr:twoCellAnchor>
    <xdr:from>
      <xdr:col>4</xdr:col>
      <xdr:colOff>546847</xdr:colOff>
      <xdr:row>31</xdr:row>
      <xdr:rowOff>62753</xdr:rowOff>
    </xdr:from>
    <xdr:to>
      <xdr:col>4</xdr:col>
      <xdr:colOff>546847</xdr:colOff>
      <xdr:row>34</xdr:row>
      <xdr:rowOff>62754</xdr:rowOff>
    </xdr:to>
    <xdr:cxnSp macro="">
      <xdr:nvCxnSpPr>
        <xdr:cNvPr id="53" name="Straight Connector 52">
          <a:extLst>
            <a:ext uri="{FF2B5EF4-FFF2-40B4-BE49-F238E27FC236}">
              <a16:creationId xmlns:a16="http://schemas.microsoft.com/office/drawing/2014/main" id="{FFBFA910-759C-4565-A0C1-29FFD20F4FC8}"/>
            </a:ext>
          </a:extLst>
        </xdr:cNvPr>
        <xdr:cNvCxnSpPr/>
      </xdr:nvCxnSpPr>
      <xdr:spPr>
        <a:xfrm>
          <a:off x="5970494" y="5620871"/>
          <a:ext cx="0" cy="537883"/>
        </a:xfrm>
        <a:prstGeom prst="line">
          <a:avLst/>
        </a:prstGeom>
        <a:ln>
          <a:solidFill>
            <a:schemeClr val="bg1"/>
          </a:solidFill>
        </a:ln>
        <a:effectLst>
          <a:glow rad="101600">
            <a:schemeClr val="bg1">
              <a:lumMod val="95000"/>
              <a:alpha val="40000"/>
            </a:schemeClr>
          </a:glow>
          <a:outerShdw blurRad="50800" dist="38100" dir="2700000" algn="tl" rotWithShape="0">
            <a:schemeClr val="bg1">
              <a:alpha val="40000"/>
            </a:schemeClr>
          </a:outerShdw>
        </a:effectLst>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205825</xdr:colOff>
      <xdr:row>14</xdr:row>
      <xdr:rowOff>123556</xdr:rowOff>
    </xdr:from>
    <xdr:to>
      <xdr:col>5</xdr:col>
      <xdr:colOff>67235</xdr:colOff>
      <xdr:row>14</xdr:row>
      <xdr:rowOff>125506</xdr:rowOff>
    </xdr:to>
    <xdr:cxnSp macro="">
      <xdr:nvCxnSpPr>
        <xdr:cNvPr id="54" name="Straight Connector 53">
          <a:extLst>
            <a:ext uri="{FF2B5EF4-FFF2-40B4-BE49-F238E27FC236}">
              <a16:creationId xmlns:a16="http://schemas.microsoft.com/office/drawing/2014/main" id="{54D89A84-6F92-446D-AB5C-43EC77B483C5}"/>
            </a:ext>
          </a:extLst>
        </xdr:cNvPr>
        <xdr:cNvCxnSpPr/>
      </xdr:nvCxnSpPr>
      <xdr:spPr>
        <a:xfrm flipH="1" flipV="1">
          <a:off x="5288450" y="2633674"/>
          <a:ext cx="942021" cy="1950"/>
        </a:xfrm>
        <a:prstGeom prst="line">
          <a:avLst/>
        </a:prstGeom>
        <a:ln>
          <a:solidFill>
            <a:schemeClr val="bg1"/>
          </a:solidFill>
        </a:ln>
        <a:effectLst>
          <a:glow rad="101600">
            <a:schemeClr val="bg1">
              <a:lumMod val="95000"/>
              <a:alpha val="40000"/>
            </a:schemeClr>
          </a:glow>
          <a:outerShdw blurRad="50800" dist="38100" dir="2700000" algn="tl" rotWithShape="0">
            <a:schemeClr val="bg1">
              <a:alpha val="40000"/>
            </a:schemeClr>
          </a:outerShdw>
        </a:effectLst>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551329</xdr:colOff>
      <xdr:row>35</xdr:row>
      <xdr:rowOff>71718</xdr:rowOff>
    </xdr:from>
    <xdr:to>
      <xdr:col>4</xdr:col>
      <xdr:colOff>551329</xdr:colOff>
      <xdr:row>38</xdr:row>
      <xdr:rowOff>71719</xdr:rowOff>
    </xdr:to>
    <xdr:cxnSp macro="">
      <xdr:nvCxnSpPr>
        <xdr:cNvPr id="55" name="Straight Connector 54">
          <a:extLst>
            <a:ext uri="{FF2B5EF4-FFF2-40B4-BE49-F238E27FC236}">
              <a16:creationId xmlns:a16="http://schemas.microsoft.com/office/drawing/2014/main" id="{3C3C5D17-C34A-4689-AB5B-DD1DF0C04174}"/>
            </a:ext>
          </a:extLst>
        </xdr:cNvPr>
        <xdr:cNvCxnSpPr/>
      </xdr:nvCxnSpPr>
      <xdr:spPr>
        <a:xfrm>
          <a:off x="5979459" y="6347012"/>
          <a:ext cx="0" cy="537883"/>
        </a:xfrm>
        <a:prstGeom prst="line">
          <a:avLst/>
        </a:prstGeom>
        <a:ln>
          <a:solidFill>
            <a:schemeClr val="bg1"/>
          </a:solidFill>
        </a:ln>
        <a:effectLst>
          <a:glow rad="101600">
            <a:schemeClr val="bg1">
              <a:lumMod val="95000"/>
              <a:alpha val="40000"/>
            </a:schemeClr>
          </a:glow>
          <a:outerShdw blurRad="50800" dist="38100" dir="2700000" algn="tl" rotWithShape="0">
            <a:schemeClr val="bg1">
              <a:alpha val="40000"/>
            </a:schemeClr>
          </a:outerShdw>
        </a:effectLst>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114785</xdr:colOff>
      <xdr:row>27</xdr:row>
      <xdr:rowOff>13252</xdr:rowOff>
    </xdr:from>
    <xdr:to>
      <xdr:col>5</xdr:col>
      <xdr:colOff>430305</xdr:colOff>
      <xdr:row>28</xdr:row>
      <xdr:rowOff>170775</xdr:rowOff>
    </xdr:to>
    <xdr:sp macro="" textlink="'Customer Analysis '!H25">
      <xdr:nvSpPr>
        <xdr:cNvPr id="56" name="TextBox 55">
          <a:extLst>
            <a:ext uri="{FF2B5EF4-FFF2-40B4-BE49-F238E27FC236}">
              <a16:creationId xmlns:a16="http://schemas.microsoft.com/office/drawing/2014/main" id="{C62DC93E-C010-4F95-AEB5-2A12828E13E2}"/>
            </a:ext>
          </a:extLst>
        </xdr:cNvPr>
        <xdr:cNvSpPr txBox="1"/>
      </xdr:nvSpPr>
      <xdr:spPr>
        <a:xfrm>
          <a:off x="3887170" y="4854193"/>
          <a:ext cx="3069440" cy="336817"/>
        </a:xfrm>
        <a:prstGeom prst="rect">
          <a:avLst/>
        </a:prstGeom>
        <a:noFill/>
        <a:ln w="9525" cmpd="sng">
          <a:noFill/>
        </a:ln>
        <a:effectLst>
          <a:glow rad="101600">
            <a:schemeClr val="bg1">
              <a:lumMod val="9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516AF58-D524-4C8C-B03F-82CAB301B03F}" type="TxLink">
            <a:rPr lang="en-US" sz="1600" b="1" i="0" u="none" strike="noStrike">
              <a:solidFill>
                <a:schemeClr val="bg1">
                  <a:lumMod val="95000"/>
                </a:schemeClr>
              </a:solidFill>
              <a:effectLst>
                <a:glow rad="101600">
                  <a:schemeClr val="bg1">
                    <a:lumMod val="95000"/>
                    <a:alpha val="40000"/>
                  </a:schemeClr>
                </a:glow>
              </a:effectLst>
              <a:latin typeface="Aptos Narrow"/>
              <a:ea typeface="+mn-ea"/>
              <a:cs typeface="+mn-cs"/>
            </a:rPr>
            <a:pPr marL="0" indent="0" algn="ctr"/>
            <a:t>Profit share of Top_5 Customer</a:t>
          </a:fld>
          <a:endParaRPr lang="en-US" sz="1600" b="1" i="0" u="none" strike="noStrike">
            <a:solidFill>
              <a:schemeClr val="bg1">
                <a:lumMod val="95000"/>
              </a:schemeClr>
            </a:solidFill>
            <a:effectLst>
              <a:glow rad="101600">
                <a:schemeClr val="bg1">
                  <a:lumMod val="95000"/>
                  <a:alpha val="40000"/>
                </a:schemeClr>
              </a:glow>
            </a:effectLst>
            <a:latin typeface="Aptos Narrow"/>
            <a:ea typeface="+mn-ea"/>
            <a:cs typeface="+mn-cs"/>
          </a:endParaRPr>
        </a:p>
      </xdr:txBody>
    </xdr:sp>
    <xdr:clientData/>
  </xdr:twoCellAnchor>
  <xdr:twoCellAnchor>
    <xdr:from>
      <xdr:col>0</xdr:col>
      <xdr:colOff>208916</xdr:colOff>
      <xdr:row>21</xdr:row>
      <xdr:rowOff>40147</xdr:rowOff>
    </xdr:from>
    <xdr:to>
      <xdr:col>2</xdr:col>
      <xdr:colOff>407894</xdr:colOff>
      <xdr:row>23</xdr:row>
      <xdr:rowOff>18375</xdr:rowOff>
    </xdr:to>
    <xdr:sp macro="" textlink="'Customer Analysis '!H26">
      <xdr:nvSpPr>
        <xdr:cNvPr id="57" name="TextBox 56">
          <a:extLst>
            <a:ext uri="{FF2B5EF4-FFF2-40B4-BE49-F238E27FC236}">
              <a16:creationId xmlns:a16="http://schemas.microsoft.com/office/drawing/2014/main" id="{1FA8E229-CC79-4694-B25B-7F331BD85CF6}"/>
            </a:ext>
          </a:extLst>
        </xdr:cNvPr>
        <xdr:cNvSpPr txBox="1"/>
      </xdr:nvSpPr>
      <xdr:spPr>
        <a:xfrm>
          <a:off x="417832" y="3805323"/>
          <a:ext cx="2836356" cy="336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521D202-34F1-4104-ABA2-79797C350EBC}" type="TxLink">
            <a:rPr lang="en-US" sz="1800" b="1" i="0" u="none" strike="noStrike">
              <a:solidFill>
                <a:schemeClr val="bg1">
                  <a:lumMod val="95000"/>
                </a:schemeClr>
              </a:solidFill>
              <a:effectLst>
                <a:glow rad="63500">
                  <a:schemeClr val="bg1">
                    <a:lumMod val="95000"/>
                    <a:alpha val="40000"/>
                  </a:schemeClr>
                </a:glow>
              </a:effectLst>
              <a:latin typeface="Aptos Narrow"/>
              <a:ea typeface="+mn-ea"/>
              <a:cs typeface="+mn-cs"/>
            </a:rPr>
            <a:pPr marL="0" indent="0" algn="ctr"/>
            <a:t>Top_5 Profitable Customer</a:t>
          </a:fld>
          <a:endParaRPr lang="en-US" sz="1800" b="1" i="0" u="none" strike="noStrike">
            <a:solidFill>
              <a:schemeClr val="bg1">
                <a:lumMod val="95000"/>
              </a:schemeClr>
            </a:solidFill>
            <a:effectLst>
              <a:glow rad="63500">
                <a:schemeClr val="bg1">
                  <a:lumMod val="95000"/>
                  <a:alpha val="40000"/>
                </a:schemeClr>
              </a:glow>
            </a:effectLst>
            <a:latin typeface="Aptos Narrow"/>
            <a:ea typeface="+mn-ea"/>
            <a:cs typeface="+mn-cs"/>
          </a:endParaRPr>
        </a:p>
      </xdr:txBody>
    </xdr:sp>
    <xdr:clientData/>
  </xdr:twoCellAnchor>
  <xdr:twoCellAnchor>
    <xdr:from>
      <xdr:col>4</xdr:col>
      <xdr:colOff>546484</xdr:colOff>
      <xdr:row>34</xdr:row>
      <xdr:rowOff>134471</xdr:rowOff>
    </xdr:from>
    <xdr:to>
      <xdr:col>5</xdr:col>
      <xdr:colOff>372035</xdr:colOff>
      <xdr:row>34</xdr:row>
      <xdr:rowOff>141485</xdr:rowOff>
    </xdr:to>
    <xdr:cxnSp macro="">
      <xdr:nvCxnSpPr>
        <xdr:cNvPr id="59" name="Straight Connector 58">
          <a:extLst>
            <a:ext uri="{FF2B5EF4-FFF2-40B4-BE49-F238E27FC236}">
              <a16:creationId xmlns:a16="http://schemas.microsoft.com/office/drawing/2014/main" id="{8DB965EB-3832-49FD-8A5E-2448BA2C2DD5}"/>
            </a:ext>
          </a:extLst>
        </xdr:cNvPr>
        <xdr:cNvCxnSpPr/>
      </xdr:nvCxnSpPr>
      <xdr:spPr>
        <a:xfrm flipH="1">
          <a:off x="5969768" y="6230471"/>
          <a:ext cx="870303" cy="7014"/>
        </a:xfrm>
        <a:prstGeom prst="line">
          <a:avLst/>
        </a:prstGeom>
        <a:ln>
          <a:solidFill>
            <a:schemeClr val="bg1"/>
          </a:solidFill>
        </a:ln>
        <a:effectLst>
          <a:glow rad="101600">
            <a:schemeClr val="bg1">
              <a:lumMod val="95000"/>
              <a:alpha val="40000"/>
            </a:schemeClr>
          </a:glow>
          <a:outerShdw blurRad="50800" dist="38100" dir="2700000" algn="tl" rotWithShape="0">
            <a:schemeClr val="bg1">
              <a:alpha val="40000"/>
            </a:schemeClr>
          </a:outerShdw>
        </a:effectLst>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605719</xdr:colOff>
      <xdr:row>21</xdr:row>
      <xdr:rowOff>131882</xdr:rowOff>
    </xdr:from>
    <xdr:to>
      <xdr:col>7</xdr:col>
      <xdr:colOff>259977</xdr:colOff>
      <xdr:row>32</xdr:row>
      <xdr:rowOff>62753</xdr:rowOff>
    </xdr:to>
    <xdr:sp macro="" textlink="">
      <xdr:nvSpPr>
        <xdr:cNvPr id="62" name="Rectangle: Rounded Corners 61">
          <a:extLst>
            <a:ext uri="{FF2B5EF4-FFF2-40B4-BE49-F238E27FC236}">
              <a16:creationId xmlns:a16="http://schemas.microsoft.com/office/drawing/2014/main" id="{52336035-1BBB-4CFE-9AA2-64C77E3DE124}"/>
            </a:ext>
          </a:extLst>
        </xdr:cNvPr>
        <xdr:cNvSpPr/>
      </xdr:nvSpPr>
      <xdr:spPr>
        <a:xfrm>
          <a:off x="7307438" y="3897058"/>
          <a:ext cx="1746916" cy="1903107"/>
        </a:xfrm>
        <a:prstGeom prst="roundRect">
          <a:avLst>
            <a:gd name="adj" fmla="val 7621"/>
          </a:avLst>
        </a:prstGeom>
        <a:gradFill flip="none" rotWithShape="1">
          <a:gsLst>
            <a:gs pos="0">
              <a:schemeClr val="tx1"/>
            </a:gs>
            <a:gs pos="95000">
              <a:schemeClr val="accent5">
                <a:lumMod val="60000"/>
                <a:lumOff val="40000"/>
              </a:schemeClr>
            </a:gs>
          </a:gsLst>
          <a:path path="rect">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62752</xdr:colOff>
      <xdr:row>21</xdr:row>
      <xdr:rowOff>165653</xdr:rowOff>
    </xdr:from>
    <xdr:to>
      <xdr:col>7</xdr:col>
      <xdr:colOff>237564</xdr:colOff>
      <xdr:row>23</xdr:row>
      <xdr:rowOff>143881</xdr:rowOff>
    </xdr:to>
    <xdr:sp macro="" textlink="'Customer Analysis '!T13">
      <xdr:nvSpPr>
        <xdr:cNvPr id="5120" name="TextBox 5119">
          <a:extLst>
            <a:ext uri="{FF2B5EF4-FFF2-40B4-BE49-F238E27FC236}">
              <a16:creationId xmlns:a16="http://schemas.microsoft.com/office/drawing/2014/main" id="{8291822A-A482-4F90-989E-621121D233E3}"/>
            </a:ext>
          </a:extLst>
        </xdr:cNvPr>
        <xdr:cNvSpPr txBox="1"/>
      </xdr:nvSpPr>
      <xdr:spPr>
        <a:xfrm>
          <a:off x="7440705" y="3930829"/>
          <a:ext cx="1568824" cy="336817"/>
        </a:xfrm>
        <a:prstGeom prst="rect">
          <a:avLst/>
        </a:prstGeom>
        <a:noFill/>
        <a:ln w="9525" cmpd="sng">
          <a:noFill/>
        </a:ln>
        <a:effectLst>
          <a:glow rad="101600">
            <a:schemeClr val="bg1">
              <a:lumMod val="9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4C4330D-E942-4DBC-9745-8A9EFF8AAE5E}" type="TxLink">
            <a:rPr lang="en-US" sz="1100" b="1" i="0" u="none" strike="noStrike">
              <a:solidFill>
                <a:schemeClr val="bg1">
                  <a:lumMod val="95000"/>
                </a:schemeClr>
              </a:solidFill>
              <a:effectLst>
                <a:glow rad="101600">
                  <a:schemeClr val="bg1">
                    <a:lumMod val="95000"/>
                    <a:alpha val="40000"/>
                  </a:schemeClr>
                </a:glow>
              </a:effectLst>
              <a:latin typeface="Aptos Narrow"/>
              <a:ea typeface="+mn-ea"/>
              <a:cs typeface="+mn-cs"/>
            </a:rPr>
            <a:pPr marL="0" indent="0" algn="ctr"/>
            <a:t>Average Customer Age</a:t>
          </a:fld>
          <a:endParaRPr lang="en-US" sz="1100" b="1" i="0" u="none" strike="noStrike">
            <a:solidFill>
              <a:schemeClr val="bg1">
                <a:lumMod val="95000"/>
              </a:schemeClr>
            </a:solidFill>
            <a:effectLst>
              <a:glow rad="101600">
                <a:schemeClr val="bg1">
                  <a:lumMod val="95000"/>
                  <a:alpha val="40000"/>
                </a:schemeClr>
              </a:glow>
            </a:effectLst>
            <a:latin typeface="Aptos Narrow"/>
            <a:ea typeface="+mn-ea"/>
            <a:cs typeface="+mn-cs"/>
          </a:endParaRPr>
        </a:p>
      </xdr:txBody>
    </xdr:sp>
    <xdr:clientData/>
  </xdr:twoCellAnchor>
  <xdr:twoCellAnchor>
    <xdr:from>
      <xdr:col>6</xdr:col>
      <xdr:colOff>197823</xdr:colOff>
      <xdr:row>23</xdr:row>
      <xdr:rowOff>176705</xdr:rowOff>
    </xdr:from>
    <xdr:to>
      <xdr:col>7</xdr:col>
      <xdr:colOff>51660</xdr:colOff>
      <xdr:row>25</xdr:row>
      <xdr:rowOff>154934</xdr:rowOff>
    </xdr:to>
    <xdr:sp macro="" textlink="'Customer Analysis '!P12">
      <xdr:nvSpPr>
        <xdr:cNvPr id="5121" name="TextBox 5120">
          <a:extLst>
            <a:ext uri="{FF2B5EF4-FFF2-40B4-BE49-F238E27FC236}">
              <a16:creationId xmlns:a16="http://schemas.microsoft.com/office/drawing/2014/main" id="{26440413-4092-4078-BF56-E4F0C16B45CF}"/>
            </a:ext>
          </a:extLst>
        </xdr:cNvPr>
        <xdr:cNvSpPr txBox="1"/>
      </xdr:nvSpPr>
      <xdr:spPr>
        <a:xfrm>
          <a:off x="7710847" y="4300470"/>
          <a:ext cx="926874" cy="336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E82FC0F-ABD2-4F5B-9730-BDFBA48AB482}" type="TxLink">
            <a:rPr lang="en-US" sz="2000" b="0" i="0" u="none" strike="noStrike">
              <a:solidFill>
                <a:schemeClr val="bg1"/>
              </a:solidFill>
              <a:effectLst>
                <a:glow rad="63500">
                  <a:schemeClr val="bg1">
                    <a:lumMod val="95000"/>
                    <a:alpha val="40000"/>
                  </a:schemeClr>
                </a:glow>
              </a:effectLst>
              <a:latin typeface="Aptos Narrow"/>
              <a:ea typeface="+mn-ea"/>
              <a:cs typeface="+mn-cs"/>
            </a:rPr>
            <a:pPr marL="0" indent="0" algn="ctr"/>
            <a:t>45</a:t>
          </a:fld>
          <a:endParaRPr lang="en-US" sz="2000" b="0" i="0" u="none" strike="noStrike">
            <a:solidFill>
              <a:schemeClr val="bg1"/>
            </a:solidFill>
            <a:effectLst>
              <a:glow rad="63500">
                <a:schemeClr val="bg1">
                  <a:lumMod val="95000"/>
                  <a:alpha val="40000"/>
                </a:schemeClr>
              </a:glow>
            </a:effectLst>
            <a:latin typeface="Aptos Narrow"/>
            <a:ea typeface="+mn-ea"/>
            <a:cs typeface="+mn-cs"/>
          </a:endParaRPr>
        </a:p>
      </xdr:txBody>
    </xdr:sp>
    <xdr:clientData/>
  </xdr:twoCellAnchor>
  <xdr:twoCellAnchor>
    <xdr:from>
      <xdr:col>6</xdr:col>
      <xdr:colOff>71716</xdr:colOff>
      <xdr:row>26</xdr:row>
      <xdr:rowOff>31182</xdr:rowOff>
    </xdr:from>
    <xdr:to>
      <xdr:col>7</xdr:col>
      <xdr:colOff>246528</xdr:colOff>
      <xdr:row>28</xdr:row>
      <xdr:rowOff>9411</xdr:rowOff>
    </xdr:to>
    <xdr:sp macro="" textlink="'Customer Analysis '!T14">
      <xdr:nvSpPr>
        <xdr:cNvPr id="5122" name="TextBox 5121">
          <a:extLst>
            <a:ext uri="{FF2B5EF4-FFF2-40B4-BE49-F238E27FC236}">
              <a16:creationId xmlns:a16="http://schemas.microsoft.com/office/drawing/2014/main" id="{A01DBD40-DB06-478D-BA65-13216E75C996}"/>
            </a:ext>
          </a:extLst>
        </xdr:cNvPr>
        <xdr:cNvSpPr txBox="1"/>
      </xdr:nvSpPr>
      <xdr:spPr>
        <a:xfrm>
          <a:off x="7458632" y="4692829"/>
          <a:ext cx="1568824" cy="336817"/>
        </a:xfrm>
        <a:prstGeom prst="rect">
          <a:avLst/>
        </a:prstGeom>
        <a:noFill/>
        <a:ln w="9525" cmpd="sng">
          <a:noFill/>
        </a:ln>
        <a:effectLst>
          <a:glow rad="101600">
            <a:schemeClr val="bg1">
              <a:lumMod val="9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BF7E6DD-7527-4822-BDB6-F44385D6FDAF}" type="TxLink">
            <a:rPr lang="en-US" sz="1600" b="1" i="0" u="none" strike="noStrike">
              <a:solidFill>
                <a:schemeClr val="bg1">
                  <a:lumMod val="95000"/>
                </a:schemeClr>
              </a:solidFill>
              <a:effectLst>
                <a:glow rad="101600">
                  <a:schemeClr val="bg1">
                    <a:lumMod val="95000"/>
                    <a:alpha val="40000"/>
                  </a:schemeClr>
                </a:glow>
              </a:effectLst>
              <a:latin typeface="Aptos Narrow"/>
              <a:ea typeface="+mn-ea"/>
              <a:cs typeface="+mn-cs"/>
            </a:rPr>
            <a:pPr marL="0" indent="0" algn="ctr"/>
            <a:t>Total Customer</a:t>
          </a:fld>
          <a:endParaRPr lang="en-US" sz="1600" b="1" i="0" u="none" strike="noStrike">
            <a:solidFill>
              <a:schemeClr val="bg1">
                <a:lumMod val="95000"/>
              </a:schemeClr>
            </a:solidFill>
            <a:effectLst>
              <a:glow rad="101600">
                <a:schemeClr val="bg1">
                  <a:lumMod val="95000"/>
                  <a:alpha val="40000"/>
                </a:schemeClr>
              </a:glow>
            </a:effectLst>
            <a:latin typeface="Aptos Narrow"/>
            <a:ea typeface="+mn-ea"/>
            <a:cs typeface="+mn-cs"/>
          </a:endParaRPr>
        </a:p>
      </xdr:txBody>
    </xdr:sp>
    <xdr:clientData/>
  </xdr:twoCellAnchor>
  <xdr:twoCellAnchor>
    <xdr:from>
      <xdr:col>6</xdr:col>
      <xdr:colOff>224717</xdr:colOff>
      <xdr:row>28</xdr:row>
      <xdr:rowOff>42235</xdr:rowOff>
    </xdr:from>
    <xdr:to>
      <xdr:col>7</xdr:col>
      <xdr:colOff>78554</xdr:colOff>
      <xdr:row>30</xdr:row>
      <xdr:rowOff>20463</xdr:rowOff>
    </xdr:to>
    <xdr:sp macro="" textlink="'Customer Analysis '!O12">
      <xdr:nvSpPr>
        <xdr:cNvPr id="5123" name="TextBox 5122">
          <a:extLst>
            <a:ext uri="{FF2B5EF4-FFF2-40B4-BE49-F238E27FC236}">
              <a16:creationId xmlns:a16="http://schemas.microsoft.com/office/drawing/2014/main" id="{2C4CB900-58DA-4D74-AE7D-66B0B422ADA0}"/>
            </a:ext>
          </a:extLst>
        </xdr:cNvPr>
        <xdr:cNvSpPr txBox="1"/>
      </xdr:nvSpPr>
      <xdr:spPr>
        <a:xfrm>
          <a:off x="7764635" y="5062470"/>
          <a:ext cx="926874" cy="336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3FB99AD-0397-4E80-BA04-4D8655E5B9B4}" type="TxLink">
            <a:rPr lang="en-US" sz="2000" b="0" i="0" u="none" strike="noStrike">
              <a:solidFill>
                <a:schemeClr val="bg1"/>
              </a:solidFill>
              <a:effectLst>
                <a:glow rad="63500">
                  <a:schemeClr val="bg1">
                    <a:lumMod val="95000"/>
                    <a:alpha val="40000"/>
                  </a:schemeClr>
                </a:glow>
              </a:effectLst>
              <a:latin typeface="Aptos Narrow"/>
              <a:ea typeface="+mn-ea"/>
              <a:cs typeface="+mn-cs"/>
            </a:rPr>
            <a:pPr marL="0" indent="0" algn="ctr"/>
            <a:t>2408</a:t>
          </a:fld>
          <a:endParaRPr lang="en-US" sz="2000" b="0" i="0" u="none" strike="noStrike">
            <a:solidFill>
              <a:schemeClr val="bg1"/>
            </a:solidFill>
            <a:effectLst>
              <a:glow rad="63500">
                <a:schemeClr val="bg1">
                  <a:lumMod val="95000"/>
                  <a:alpha val="40000"/>
                </a:schemeClr>
              </a:glow>
            </a:effectLst>
            <a:latin typeface="Aptos Narrow"/>
            <a:ea typeface="+mn-ea"/>
            <a:cs typeface="+mn-cs"/>
          </a:endParaRPr>
        </a:p>
      </xdr:txBody>
    </xdr:sp>
    <xdr:clientData/>
  </xdr:twoCellAnchor>
  <xdr:twoCellAnchor>
    <xdr:from>
      <xdr:col>5</xdr:col>
      <xdr:colOff>542964</xdr:colOff>
      <xdr:row>33</xdr:row>
      <xdr:rowOff>6376</xdr:rowOff>
    </xdr:from>
    <xdr:to>
      <xdr:col>7</xdr:col>
      <xdr:colOff>336176</xdr:colOff>
      <xdr:row>38</xdr:row>
      <xdr:rowOff>8965</xdr:rowOff>
    </xdr:to>
    <xdr:sp macro="" textlink="">
      <xdr:nvSpPr>
        <xdr:cNvPr id="5125" name="Rectangle: Rounded Corners 5124">
          <a:extLst>
            <a:ext uri="{FF2B5EF4-FFF2-40B4-BE49-F238E27FC236}">
              <a16:creationId xmlns:a16="http://schemas.microsoft.com/office/drawing/2014/main" id="{ECAA8C35-60C9-4821-AE80-CF015B5959AB}"/>
            </a:ext>
          </a:extLst>
        </xdr:cNvPr>
        <xdr:cNvSpPr/>
      </xdr:nvSpPr>
      <xdr:spPr>
        <a:xfrm>
          <a:off x="7181928" y="5923082"/>
          <a:ext cx="2024824" cy="899059"/>
        </a:xfrm>
        <a:prstGeom prst="roundRect">
          <a:avLst>
            <a:gd name="adj" fmla="val 7621"/>
          </a:avLst>
        </a:prstGeom>
        <a:solidFill>
          <a:schemeClr val="tx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551928</xdr:colOff>
      <xdr:row>34</xdr:row>
      <xdr:rowOff>116540</xdr:rowOff>
    </xdr:from>
    <xdr:to>
      <xdr:col>7</xdr:col>
      <xdr:colOff>143434</xdr:colOff>
      <xdr:row>38</xdr:row>
      <xdr:rowOff>62753</xdr:rowOff>
    </xdr:to>
    <xdr:graphicFrame macro="">
      <xdr:nvGraphicFramePr>
        <xdr:cNvPr id="5126" name="Chart 5125">
          <a:extLst>
            <a:ext uri="{FF2B5EF4-FFF2-40B4-BE49-F238E27FC236}">
              <a16:creationId xmlns:a16="http://schemas.microsoft.com/office/drawing/2014/main" id="{C69D80B9-5733-480A-92EB-3227AC5F7B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583303</xdr:colOff>
      <xdr:row>35</xdr:row>
      <xdr:rowOff>113952</xdr:rowOff>
    </xdr:from>
    <xdr:to>
      <xdr:col>7</xdr:col>
      <xdr:colOff>461681</xdr:colOff>
      <xdr:row>37</xdr:row>
      <xdr:rowOff>92181</xdr:rowOff>
    </xdr:to>
    <xdr:sp macro="" textlink="'Customer Analysis '!P34">
      <xdr:nvSpPr>
        <xdr:cNvPr id="5127" name="TextBox 5126">
          <a:extLst>
            <a:ext uri="{FF2B5EF4-FFF2-40B4-BE49-F238E27FC236}">
              <a16:creationId xmlns:a16="http://schemas.microsoft.com/office/drawing/2014/main" id="{51F3739A-3840-4B82-8E44-00D8F9551A62}"/>
            </a:ext>
          </a:extLst>
        </xdr:cNvPr>
        <xdr:cNvSpPr txBox="1"/>
      </xdr:nvSpPr>
      <xdr:spPr>
        <a:xfrm>
          <a:off x="8481807" y="6389246"/>
          <a:ext cx="975956" cy="336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AAC4987-1908-4F9D-A0D6-51BD44DA0310}" type="TxLink">
            <a:rPr lang="en-US" sz="1200" b="0" i="0" u="none" strike="noStrike">
              <a:solidFill>
                <a:schemeClr val="bg1"/>
              </a:solidFill>
              <a:effectLst>
                <a:glow rad="63500">
                  <a:schemeClr val="bg1">
                    <a:lumMod val="95000"/>
                    <a:alpha val="40000"/>
                  </a:schemeClr>
                </a:glow>
              </a:effectLst>
              <a:latin typeface="Aptos Narrow"/>
              <a:ea typeface="+mn-ea"/>
              <a:cs typeface="+mn-cs"/>
            </a:rPr>
            <a:pPr marL="0" indent="0" algn="ctr"/>
            <a:t>50.35%</a:t>
          </a:fld>
          <a:endParaRPr lang="en-US" sz="1200" b="0" i="0" u="none" strike="noStrike">
            <a:solidFill>
              <a:schemeClr val="bg1"/>
            </a:solidFill>
            <a:effectLst>
              <a:glow rad="63500">
                <a:schemeClr val="bg1">
                  <a:lumMod val="95000"/>
                  <a:alpha val="40000"/>
                </a:schemeClr>
              </a:glow>
            </a:effectLst>
            <a:latin typeface="Aptos Narrow"/>
            <a:ea typeface="+mn-ea"/>
            <a:cs typeface="+mn-cs"/>
          </a:endParaRPr>
        </a:p>
      </xdr:txBody>
    </xdr:sp>
    <xdr:clientData/>
  </xdr:twoCellAnchor>
  <xdr:twoCellAnchor>
    <xdr:from>
      <xdr:col>5</xdr:col>
      <xdr:colOff>385480</xdr:colOff>
      <xdr:row>34</xdr:row>
      <xdr:rowOff>49111</xdr:rowOff>
    </xdr:from>
    <xdr:to>
      <xdr:col>6</xdr:col>
      <xdr:colOff>560292</xdr:colOff>
      <xdr:row>36</xdr:row>
      <xdr:rowOff>27340</xdr:rowOff>
    </xdr:to>
    <xdr:sp macro="" textlink="'Customer Analysis '!T15">
      <xdr:nvSpPr>
        <xdr:cNvPr id="5128" name="TextBox 5127">
          <a:extLst>
            <a:ext uri="{FF2B5EF4-FFF2-40B4-BE49-F238E27FC236}">
              <a16:creationId xmlns:a16="http://schemas.microsoft.com/office/drawing/2014/main" id="{08ECD1C2-A806-44BC-A23C-153EB08F989A}"/>
            </a:ext>
          </a:extLst>
        </xdr:cNvPr>
        <xdr:cNvSpPr txBox="1"/>
      </xdr:nvSpPr>
      <xdr:spPr>
        <a:xfrm>
          <a:off x="6866961" y="6145111"/>
          <a:ext cx="1568824" cy="336817"/>
        </a:xfrm>
        <a:prstGeom prst="rect">
          <a:avLst/>
        </a:prstGeom>
        <a:noFill/>
        <a:ln w="9525" cmpd="sng">
          <a:noFill/>
        </a:ln>
        <a:effectLst>
          <a:glow rad="101600">
            <a:schemeClr val="bg1">
              <a:lumMod val="9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BAE5737-3F4E-4653-85CF-0511CAF877C5}" type="TxLink">
            <a:rPr lang="en-US" sz="1400" b="1" i="0" u="none" strike="noStrike">
              <a:solidFill>
                <a:schemeClr val="bg1">
                  <a:lumMod val="95000"/>
                </a:schemeClr>
              </a:solidFill>
              <a:effectLst>
                <a:glow rad="101600">
                  <a:schemeClr val="bg1">
                    <a:lumMod val="95000"/>
                    <a:alpha val="40000"/>
                  </a:schemeClr>
                </a:glow>
              </a:effectLst>
              <a:latin typeface="Aptos Narrow"/>
              <a:ea typeface="+mn-ea"/>
              <a:cs typeface="+mn-cs"/>
            </a:rPr>
            <a:pPr marL="0" indent="0" algn="ctr"/>
            <a:t>Female</a:t>
          </a:fld>
          <a:endParaRPr lang="en-US" sz="1400" b="1" i="0" u="none" strike="noStrike">
            <a:solidFill>
              <a:schemeClr val="bg1">
                <a:lumMod val="95000"/>
              </a:schemeClr>
            </a:solidFill>
            <a:effectLst>
              <a:glow rad="101600">
                <a:schemeClr val="bg1">
                  <a:lumMod val="95000"/>
                  <a:alpha val="40000"/>
                </a:schemeClr>
              </a:glow>
            </a:effectLst>
            <a:latin typeface="Aptos Narrow"/>
            <a:ea typeface="+mn-ea"/>
            <a:cs typeface="+mn-cs"/>
          </a:endParaRPr>
        </a:p>
      </xdr:txBody>
    </xdr:sp>
    <xdr:clientData/>
  </xdr:twoCellAnchor>
  <xdr:twoCellAnchor>
    <xdr:from>
      <xdr:col>5</xdr:col>
      <xdr:colOff>533397</xdr:colOff>
      <xdr:row>32</xdr:row>
      <xdr:rowOff>174616</xdr:rowOff>
    </xdr:from>
    <xdr:to>
      <xdr:col>7</xdr:col>
      <xdr:colOff>98609</xdr:colOff>
      <xdr:row>34</xdr:row>
      <xdr:rowOff>152845</xdr:rowOff>
    </xdr:to>
    <xdr:sp macro="" textlink="'Customer Analysis '!T17">
      <xdr:nvSpPr>
        <xdr:cNvPr id="5129" name="TextBox 5128">
          <a:extLst>
            <a:ext uri="{FF2B5EF4-FFF2-40B4-BE49-F238E27FC236}">
              <a16:creationId xmlns:a16="http://schemas.microsoft.com/office/drawing/2014/main" id="{D47783C3-735A-42BC-A587-90482EFECF34}"/>
            </a:ext>
          </a:extLst>
        </xdr:cNvPr>
        <xdr:cNvSpPr txBox="1"/>
      </xdr:nvSpPr>
      <xdr:spPr>
        <a:xfrm>
          <a:off x="7162795" y="5912028"/>
          <a:ext cx="1568824" cy="336817"/>
        </a:xfrm>
        <a:prstGeom prst="rect">
          <a:avLst/>
        </a:prstGeom>
        <a:noFill/>
        <a:ln w="9525" cmpd="sng">
          <a:noFill/>
        </a:ln>
        <a:effectLst>
          <a:glow rad="101600">
            <a:schemeClr val="bg1">
              <a:lumMod val="9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BCF3E4E-2999-4B1F-BD4D-ECA88C77935C}" type="TxLink">
            <a:rPr lang="en-US" sz="1400" b="1" i="0" u="none" strike="noStrike">
              <a:solidFill>
                <a:schemeClr val="bg1">
                  <a:lumMod val="95000"/>
                </a:schemeClr>
              </a:solidFill>
              <a:effectLst>
                <a:glow rad="101600">
                  <a:schemeClr val="bg1">
                    <a:lumMod val="95000"/>
                    <a:alpha val="40000"/>
                  </a:schemeClr>
                </a:glow>
              </a:effectLst>
              <a:latin typeface="Aptos Narrow"/>
              <a:ea typeface="+mn-ea"/>
              <a:cs typeface="+mn-cs"/>
            </a:rPr>
            <a:pPr marL="0" indent="0" algn="ctr"/>
            <a:t>Profit by Gender</a:t>
          </a:fld>
          <a:endParaRPr lang="en-US" sz="1400" b="1" i="0" u="none" strike="noStrike">
            <a:solidFill>
              <a:schemeClr val="bg1">
                <a:lumMod val="95000"/>
              </a:schemeClr>
            </a:solidFill>
            <a:effectLst>
              <a:glow rad="101600">
                <a:schemeClr val="bg1">
                  <a:lumMod val="95000"/>
                  <a:alpha val="40000"/>
                </a:schemeClr>
              </a:glow>
            </a:effectLst>
            <a:latin typeface="Aptos Narrow"/>
            <a:ea typeface="+mn-ea"/>
            <a:cs typeface="+mn-cs"/>
          </a:endParaRPr>
        </a:p>
      </xdr:txBody>
    </xdr:sp>
    <xdr:clientData/>
  </xdr:twoCellAnchor>
  <xdr:twoCellAnchor>
    <xdr:from>
      <xdr:col>5</xdr:col>
      <xdr:colOff>551926</xdr:colOff>
      <xdr:row>38</xdr:row>
      <xdr:rowOff>107577</xdr:rowOff>
    </xdr:from>
    <xdr:to>
      <xdr:col>7</xdr:col>
      <xdr:colOff>372035</xdr:colOff>
      <xdr:row>42</xdr:row>
      <xdr:rowOff>0</xdr:rowOff>
    </xdr:to>
    <xdr:sp macro="" textlink="">
      <xdr:nvSpPr>
        <xdr:cNvPr id="5130" name="Rectangle: Rounded Corners 5129">
          <a:extLst>
            <a:ext uri="{FF2B5EF4-FFF2-40B4-BE49-F238E27FC236}">
              <a16:creationId xmlns:a16="http://schemas.microsoft.com/office/drawing/2014/main" id="{5FA6C49D-9547-4D09-9F9A-CE57511F6CCD}"/>
            </a:ext>
          </a:extLst>
        </xdr:cNvPr>
        <xdr:cNvSpPr/>
      </xdr:nvSpPr>
      <xdr:spPr>
        <a:xfrm>
          <a:off x="7199853" y="6920753"/>
          <a:ext cx="2078617" cy="609600"/>
        </a:xfrm>
        <a:prstGeom prst="roundRect">
          <a:avLst>
            <a:gd name="adj" fmla="val 7621"/>
          </a:avLst>
        </a:prstGeom>
        <a:solidFill>
          <a:schemeClr val="tx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578822</xdr:colOff>
      <xdr:row>38</xdr:row>
      <xdr:rowOff>104988</xdr:rowOff>
    </xdr:from>
    <xdr:to>
      <xdr:col>7</xdr:col>
      <xdr:colOff>170328</xdr:colOff>
      <xdr:row>42</xdr:row>
      <xdr:rowOff>51200</xdr:rowOff>
    </xdr:to>
    <xdr:graphicFrame macro="">
      <xdr:nvGraphicFramePr>
        <xdr:cNvPr id="5131" name="Chart 5130">
          <a:extLst>
            <a:ext uri="{FF2B5EF4-FFF2-40B4-BE49-F238E27FC236}">
              <a16:creationId xmlns:a16="http://schemas.microsoft.com/office/drawing/2014/main" id="{C9ABD307-4974-4357-A3F4-324385FA35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592267</xdr:colOff>
      <xdr:row>39</xdr:row>
      <xdr:rowOff>140845</xdr:rowOff>
    </xdr:from>
    <xdr:to>
      <xdr:col>7</xdr:col>
      <xdr:colOff>470645</xdr:colOff>
      <xdr:row>41</xdr:row>
      <xdr:rowOff>119074</xdr:rowOff>
    </xdr:to>
    <xdr:sp macro="" textlink="'Customer Analysis '!P35">
      <xdr:nvSpPr>
        <xdr:cNvPr id="5132" name="TextBox 5131">
          <a:extLst>
            <a:ext uri="{FF2B5EF4-FFF2-40B4-BE49-F238E27FC236}">
              <a16:creationId xmlns:a16="http://schemas.microsoft.com/office/drawing/2014/main" id="{5B5E25E9-E7B3-4EDC-8A07-04BF08F44294}"/>
            </a:ext>
          </a:extLst>
        </xdr:cNvPr>
        <xdr:cNvSpPr txBox="1"/>
      </xdr:nvSpPr>
      <xdr:spPr>
        <a:xfrm>
          <a:off x="8499735" y="7133316"/>
          <a:ext cx="975956" cy="336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DF0E692-A36A-4526-B6C8-AEE151B29D4C}" type="TxLink">
            <a:rPr lang="en-US" sz="1200" b="0" i="0" u="none" strike="noStrike">
              <a:solidFill>
                <a:schemeClr val="bg1"/>
              </a:solidFill>
              <a:effectLst>
                <a:glow rad="63500">
                  <a:schemeClr val="bg1">
                    <a:lumMod val="95000"/>
                    <a:alpha val="40000"/>
                  </a:schemeClr>
                </a:glow>
              </a:effectLst>
              <a:latin typeface="Aptos Narrow"/>
              <a:ea typeface="+mn-ea"/>
              <a:cs typeface="+mn-cs"/>
            </a:rPr>
            <a:pPr marL="0" indent="0" algn="ctr"/>
            <a:t>49.65%</a:t>
          </a:fld>
          <a:endParaRPr lang="en-US" sz="1200" b="0" i="0" u="none" strike="noStrike">
            <a:solidFill>
              <a:schemeClr val="bg1"/>
            </a:solidFill>
            <a:effectLst>
              <a:glow rad="63500">
                <a:schemeClr val="bg1">
                  <a:lumMod val="95000"/>
                  <a:alpha val="40000"/>
                </a:schemeClr>
              </a:glow>
            </a:effectLst>
            <a:latin typeface="Aptos Narrow"/>
            <a:ea typeface="+mn-ea"/>
            <a:cs typeface="+mn-cs"/>
          </a:endParaRPr>
        </a:p>
      </xdr:txBody>
    </xdr:sp>
    <xdr:clientData/>
  </xdr:twoCellAnchor>
  <xdr:twoCellAnchor>
    <xdr:from>
      <xdr:col>5</xdr:col>
      <xdr:colOff>358586</xdr:colOff>
      <xdr:row>38</xdr:row>
      <xdr:rowOff>93935</xdr:rowOff>
    </xdr:from>
    <xdr:to>
      <xdr:col>6</xdr:col>
      <xdr:colOff>533398</xdr:colOff>
      <xdr:row>40</xdr:row>
      <xdr:rowOff>72163</xdr:rowOff>
    </xdr:to>
    <xdr:sp macro="" textlink="'Customer Analysis '!T16">
      <xdr:nvSpPr>
        <xdr:cNvPr id="5133" name="TextBox 5132">
          <a:extLst>
            <a:ext uri="{FF2B5EF4-FFF2-40B4-BE49-F238E27FC236}">
              <a16:creationId xmlns:a16="http://schemas.microsoft.com/office/drawing/2014/main" id="{45FA8571-B282-4359-8E51-BDDB18B2F112}"/>
            </a:ext>
          </a:extLst>
        </xdr:cNvPr>
        <xdr:cNvSpPr txBox="1"/>
      </xdr:nvSpPr>
      <xdr:spPr>
        <a:xfrm>
          <a:off x="6813173" y="6907111"/>
          <a:ext cx="1568824" cy="336817"/>
        </a:xfrm>
        <a:prstGeom prst="rect">
          <a:avLst/>
        </a:prstGeom>
        <a:noFill/>
        <a:ln w="9525" cmpd="sng">
          <a:noFill/>
        </a:ln>
        <a:effectLst>
          <a:glow rad="101600">
            <a:schemeClr val="bg1">
              <a:lumMod val="9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96059B4-16EC-4517-80AC-FBA5913A1BAD}" type="TxLink">
            <a:rPr lang="en-US" sz="1400" b="1" i="0" u="none" strike="noStrike">
              <a:solidFill>
                <a:schemeClr val="bg1">
                  <a:lumMod val="95000"/>
                </a:schemeClr>
              </a:solidFill>
              <a:effectLst>
                <a:glow rad="101600">
                  <a:schemeClr val="bg1">
                    <a:lumMod val="95000"/>
                    <a:alpha val="40000"/>
                  </a:schemeClr>
                </a:glow>
              </a:effectLst>
              <a:latin typeface="Aptos Narrow"/>
              <a:ea typeface="+mn-ea"/>
              <a:cs typeface="+mn-cs"/>
            </a:rPr>
            <a:pPr marL="0" indent="0" algn="ctr"/>
            <a:t>Male</a:t>
          </a:fld>
          <a:endParaRPr lang="en-US" sz="1400" b="1" i="0" u="none" strike="noStrike">
            <a:solidFill>
              <a:schemeClr val="bg1">
                <a:lumMod val="95000"/>
              </a:schemeClr>
            </a:solidFill>
            <a:effectLst>
              <a:glow rad="101600">
                <a:schemeClr val="bg1">
                  <a:lumMod val="95000"/>
                  <a:alpha val="40000"/>
                </a:schemeClr>
              </a:glow>
            </a:effectLst>
            <a:latin typeface="Aptos Narrow"/>
            <a:ea typeface="+mn-ea"/>
            <a:cs typeface="+mn-cs"/>
          </a:endParaRPr>
        </a:p>
      </xdr:txBody>
    </xdr:sp>
    <xdr:clientData/>
  </xdr:twoCellAnchor>
  <xdr:twoCellAnchor>
    <xdr:from>
      <xdr:col>7</xdr:col>
      <xdr:colOff>547769</xdr:colOff>
      <xdr:row>21</xdr:row>
      <xdr:rowOff>21745</xdr:rowOff>
    </xdr:from>
    <xdr:to>
      <xdr:col>11</xdr:col>
      <xdr:colOff>134470</xdr:colOff>
      <xdr:row>35</xdr:row>
      <xdr:rowOff>152400</xdr:rowOff>
    </xdr:to>
    <xdr:sp macro="" textlink="">
      <xdr:nvSpPr>
        <xdr:cNvPr id="5136" name="Rectangle: Rounded Corners 5135">
          <a:extLst>
            <a:ext uri="{FF2B5EF4-FFF2-40B4-BE49-F238E27FC236}">
              <a16:creationId xmlns:a16="http://schemas.microsoft.com/office/drawing/2014/main" id="{DA798B89-B258-43EB-B8D5-13CEBAF39ABB}"/>
            </a:ext>
          </a:extLst>
        </xdr:cNvPr>
        <xdr:cNvSpPr/>
      </xdr:nvSpPr>
      <xdr:spPr>
        <a:xfrm>
          <a:off x="9629938" y="3786921"/>
          <a:ext cx="4050203" cy="2640773"/>
        </a:xfrm>
        <a:prstGeom prst="roundRect">
          <a:avLst>
            <a:gd name="adj" fmla="val 7621"/>
          </a:avLst>
        </a:prstGeom>
        <a:gradFill flip="none" rotWithShape="1">
          <a:gsLst>
            <a:gs pos="0">
              <a:schemeClr val="tx1"/>
            </a:gs>
            <a:gs pos="95000">
              <a:schemeClr val="accent5">
                <a:lumMod val="60000"/>
                <a:lumOff val="40000"/>
              </a:schemeClr>
            </a:gs>
          </a:gsLst>
          <a:path path="rect">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570180</xdr:colOff>
      <xdr:row>24</xdr:row>
      <xdr:rowOff>161364</xdr:rowOff>
    </xdr:from>
    <xdr:to>
      <xdr:col>11</xdr:col>
      <xdr:colOff>76200</xdr:colOff>
      <xdr:row>34</xdr:row>
      <xdr:rowOff>152400</xdr:rowOff>
    </xdr:to>
    <xdr:graphicFrame macro="">
      <xdr:nvGraphicFramePr>
        <xdr:cNvPr id="5137" name="Chart 5136">
          <a:extLst>
            <a:ext uri="{FF2B5EF4-FFF2-40B4-BE49-F238E27FC236}">
              <a16:creationId xmlns:a16="http://schemas.microsoft.com/office/drawing/2014/main" id="{E0753F14-94DC-47CA-B139-1CB3470F90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606884</xdr:colOff>
      <xdr:row>21</xdr:row>
      <xdr:rowOff>86250</xdr:rowOff>
    </xdr:from>
    <xdr:to>
      <xdr:col>11</xdr:col>
      <xdr:colOff>8964</xdr:colOff>
      <xdr:row>23</xdr:row>
      <xdr:rowOff>64478</xdr:rowOff>
    </xdr:to>
    <xdr:sp macro="" textlink="'Customer Analysis '!X32">
      <xdr:nvSpPr>
        <xdr:cNvPr id="5138" name="TextBox 5137">
          <a:extLst>
            <a:ext uri="{FF2B5EF4-FFF2-40B4-BE49-F238E27FC236}">
              <a16:creationId xmlns:a16="http://schemas.microsoft.com/office/drawing/2014/main" id="{7D99251E-C094-48A0-8C7B-9A21A3ADE0CB}"/>
            </a:ext>
          </a:extLst>
        </xdr:cNvPr>
        <xdr:cNvSpPr txBox="1"/>
      </xdr:nvSpPr>
      <xdr:spPr>
        <a:xfrm>
          <a:off x="9748169" y="3851426"/>
          <a:ext cx="3680959" cy="336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1F8B63B-99CD-4468-A2A0-31DF6951A20C}" type="TxLink">
            <a:rPr lang="en-US" sz="1600" b="1" i="0" u="none" strike="noStrike">
              <a:solidFill>
                <a:schemeClr val="bg1">
                  <a:lumMod val="95000"/>
                </a:schemeClr>
              </a:solidFill>
              <a:effectLst>
                <a:glow rad="63500">
                  <a:schemeClr val="bg1">
                    <a:lumMod val="95000"/>
                    <a:alpha val="40000"/>
                  </a:schemeClr>
                </a:glow>
              </a:effectLst>
              <a:latin typeface="Aptos Narrow"/>
              <a:ea typeface="+mn-ea"/>
              <a:cs typeface="+mn-cs"/>
            </a:rPr>
            <a:pPr marL="0" indent="0" algn="ctr"/>
            <a:t>The 45-49 Age_Group Contributed</a:t>
          </a:fld>
          <a:endParaRPr lang="en-US" sz="1600" b="1" i="0" u="none" strike="noStrike">
            <a:solidFill>
              <a:schemeClr val="bg1">
                <a:lumMod val="95000"/>
              </a:schemeClr>
            </a:solidFill>
            <a:effectLst>
              <a:glow rad="63500">
                <a:schemeClr val="bg1">
                  <a:lumMod val="95000"/>
                  <a:alpha val="40000"/>
                </a:schemeClr>
              </a:glow>
            </a:effectLst>
            <a:latin typeface="Aptos Narrow"/>
            <a:ea typeface="+mn-ea"/>
            <a:cs typeface="+mn-cs"/>
          </a:endParaRPr>
        </a:p>
      </xdr:txBody>
    </xdr:sp>
    <xdr:clientData/>
  </xdr:twoCellAnchor>
  <xdr:twoCellAnchor>
    <xdr:from>
      <xdr:col>8</xdr:col>
      <xdr:colOff>166446</xdr:colOff>
      <xdr:row>23</xdr:row>
      <xdr:rowOff>24306</xdr:rowOff>
    </xdr:from>
    <xdr:to>
      <xdr:col>9</xdr:col>
      <xdr:colOff>20283</xdr:colOff>
      <xdr:row>25</xdr:row>
      <xdr:rowOff>2535</xdr:rowOff>
    </xdr:to>
    <xdr:sp macro="" textlink="'Customer Analysis '!Y26">
      <xdr:nvSpPr>
        <xdr:cNvPr id="5139" name="TextBox 5138">
          <a:extLst>
            <a:ext uri="{FF2B5EF4-FFF2-40B4-BE49-F238E27FC236}">
              <a16:creationId xmlns:a16="http://schemas.microsoft.com/office/drawing/2014/main" id="{FB402B40-089E-4514-A8BD-DD7D74B9D743}"/>
            </a:ext>
          </a:extLst>
        </xdr:cNvPr>
        <xdr:cNvSpPr txBox="1"/>
      </xdr:nvSpPr>
      <xdr:spPr>
        <a:xfrm>
          <a:off x="10086492" y="4148071"/>
          <a:ext cx="926874" cy="336817"/>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C924BC5-4DCC-4C76-9F13-8ADC5EA8CB8E}" type="TxLink">
            <a:rPr lang="en-US" sz="1800" b="1" i="0" u="none" strike="noStrike">
              <a:solidFill>
                <a:schemeClr val="tx1"/>
              </a:solidFill>
              <a:effectLst/>
              <a:latin typeface="Aptos Narrow"/>
              <a:ea typeface="+mn-ea"/>
              <a:cs typeface="+mn-cs"/>
            </a:rPr>
            <a:pPr marL="0" indent="0" algn="ctr"/>
            <a:t>27.74%</a:t>
          </a:fld>
          <a:endParaRPr lang="en-US" sz="1800" b="1" i="0" u="none" strike="noStrike">
            <a:solidFill>
              <a:schemeClr val="tx1"/>
            </a:solidFill>
            <a:effectLst/>
            <a:latin typeface="Aptos Narrow"/>
            <a:ea typeface="+mn-ea"/>
            <a:cs typeface="+mn-cs"/>
          </a:endParaRPr>
        </a:p>
      </xdr:txBody>
    </xdr:sp>
    <xdr:clientData/>
  </xdr:twoCellAnchor>
  <xdr:twoCellAnchor>
    <xdr:from>
      <xdr:col>8</xdr:col>
      <xdr:colOff>493058</xdr:colOff>
      <xdr:row>23</xdr:row>
      <xdr:rowOff>44823</xdr:rowOff>
    </xdr:from>
    <xdr:to>
      <xdr:col>10</xdr:col>
      <xdr:colOff>134470</xdr:colOff>
      <xdr:row>24</xdr:row>
      <xdr:rowOff>134470</xdr:rowOff>
    </xdr:to>
    <xdr:sp macro="" textlink="">
      <xdr:nvSpPr>
        <xdr:cNvPr id="5141" name="Rectangle 5140">
          <a:extLst>
            <a:ext uri="{FF2B5EF4-FFF2-40B4-BE49-F238E27FC236}">
              <a16:creationId xmlns:a16="http://schemas.microsoft.com/office/drawing/2014/main" id="{2EEB1BB6-AD6F-4A09-FBC9-7307DCC774BF}"/>
            </a:ext>
          </a:extLst>
        </xdr:cNvPr>
        <xdr:cNvSpPr/>
      </xdr:nvSpPr>
      <xdr:spPr>
        <a:xfrm>
          <a:off x="10739716" y="4168588"/>
          <a:ext cx="1721224" cy="268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600" b="1" i="0" u="none" strike="noStrike">
              <a:solidFill>
                <a:schemeClr val="bg1">
                  <a:lumMod val="95000"/>
                </a:schemeClr>
              </a:solidFill>
              <a:effectLst>
                <a:glow rad="63500">
                  <a:schemeClr val="bg1">
                    <a:lumMod val="95000"/>
                    <a:alpha val="40000"/>
                  </a:schemeClr>
                </a:glow>
              </a:effectLst>
              <a:latin typeface="Aptos Narrow"/>
              <a:ea typeface="+mn-ea"/>
              <a:cs typeface="+mn-cs"/>
            </a:rPr>
            <a:t>of the Profit</a:t>
          </a:r>
        </a:p>
      </xdr:txBody>
    </xdr:sp>
    <xdr:clientData/>
  </xdr:twoCellAnchor>
  <xdr:twoCellAnchor>
    <xdr:from>
      <xdr:col>7</xdr:col>
      <xdr:colOff>600916</xdr:colOff>
      <xdr:row>36</xdr:row>
      <xdr:rowOff>161365</xdr:rowOff>
    </xdr:from>
    <xdr:to>
      <xdr:col>10</xdr:col>
      <xdr:colOff>295835</xdr:colOff>
      <xdr:row>42</xdr:row>
      <xdr:rowOff>98612</xdr:rowOff>
    </xdr:to>
    <xdr:sp macro="" textlink="">
      <xdr:nvSpPr>
        <xdr:cNvPr id="5142" name="Rectangle: Rounded Corners 5141">
          <a:extLst>
            <a:ext uri="{FF2B5EF4-FFF2-40B4-BE49-F238E27FC236}">
              <a16:creationId xmlns:a16="http://schemas.microsoft.com/office/drawing/2014/main" id="{DE5C2D42-0281-412D-BAC8-81B8B5FCEC34}"/>
            </a:ext>
          </a:extLst>
        </xdr:cNvPr>
        <xdr:cNvSpPr/>
      </xdr:nvSpPr>
      <xdr:spPr>
        <a:xfrm>
          <a:off x="9736232" y="6615953"/>
          <a:ext cx="3047439" cy="1013012"/>
        </a:xfrm>
        <a:prstGeom prst="roundRect">
          <a:avLst>
            <a:gd name="adj" fmla="val 7621"/>
          </a:avLst>
        </a:prstGeom>
        <a:gradFill flip="none" rotWithShape="1">
          <a:gsLst>
            <a:gs pos="0">
              <a:schemeClr val="tx1"/>
            </a:gs>
            <a:gs pos="95000">
              <a:schemeClr val="accent5">
                <a:lumMod val="60000"/>
                <a:lumOff val="40000"/>
              </a:schemeClr>
            </a:gs>
          </a:gsLst>
          <a:path path="rect">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8</xdr:col>
      <xdr:colOff>71998</xdr:colOff>
      <xdr:row>39</xdr:row>
      <xdr:rowOff>8964</xdr:rowOff>
    </xdr:from>
    <xdr:to>
      <xdr:col>10</xdr:col>
      <xdr:colOff>173156</xdr:colOff>
      <xdr:row>41</xdr:row>
      <xdr:rowOff>99292</xdr:rowOff>
    </xdr:to>
    <mc:AlternateContent xmlns:mc="http://schemas.openxmlformats.org/markup-compatibility/2006" xmlns:a14="http://schemas.microsoft.com/office/drawing/2010/main">
      <mc:Choice Requires="a14">
        <xdr:graphicFrame macro="">
          <xdr:nvGraphicFramePr>
            <xdr:cNvPr id="5143" name="Year 1">
              <a:extLst>
                <a:ext uri="{FF2B5EF4-FFF2-40B4-BE49-F238E27FC236}">
                  <a16:creationId xmlns:a16="http://schemas.microsoft.com/office/drawing/2014/main" id="{219EBCFF-40E9-4763-A921-0D9CAB92BEE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897596" y="7226193"/>
              <a:ext cx="2640716" cy="4604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560293</xdr:colOff>
      <xdr:row>36</xdr:row>
      <xdr:rowOff>174618</xdr:rowOff>
    </xdr:from>
    <xdr:to>
      <xdr:col>9</xdr:col>
      <xdr:colOff>125505</xdr:colOff>
      <xdr:row>38</xdr:row>
      <xdr:rowOff>152847</xdr:rowOff>
    </xdr:to>
    <xdr:sp macro="" textlink="'Customer Analysis '!X33">
      <xdr:nvSpPr>
        <xdr:cNvPr id="5144" name="TextBox 5143">
          <a:extLst>
            <a:ext uri="{FF2B5EF4-FFF2-40B4-BE49-F238E27FC236}">
              <a16:creationId xmlns:a16="http://schemas.microsoft.com/office/drawing/2014/main" id="{8771ED21-C657-4C82-8287-385180397BB5}"/>
            </a:ext>
          </a:extLst>
        </xdr:cNvPr>
        <xdr:cNvSpPr txBox="1"/>
      </xdr:nvSpPr>
      <xdr:spPr>
        <a:xfrm>
          <a:off x="9654987" y="6629206"/>
          <a:ext cx="1568824" cy="336817"/>
        </a:xfrm>
        <a:prstGeom prst="rect">
          <a:avLst/>
        </a:prstGeom>
        <a:noFill/>
        <a:ln w="9525" cmpd="sng">
          <a:noFill/>
        </a:ln>
        <a:effectLst>
          <a:glow rad="101600">
            <a:schemeClr val="bg1">
              <a:lumMod val="9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00CCD4A-E1AF-4639-94E6-C6B205781C58}" type="TxLink">
            <a:rPr lang="en-US" sz="1400" b="1" i="0" u="none" strike="noStrike">
              <a:solidFill>
                <a:schemeClr val="bg1">
                  <a:lumMod val="95000"/>
                </a:schemeClr>
              </a:solidFill>
              <a:effectLst>
                <a:glow rad="101600">
                  <a:schemeClr val="bg1">
                    <a:lumMod val="95000"/>
                    <a:alpha val="40000"/>
                  </a:schemeClr>
                </a:glow>
              </a:effectLst>
              <a:latin typeface="Aptos Narrow"/>
              <a:ea typeface="+mn-ea"/>
              <a:cs typeface="+mn-cs"/>
            </a:rPr>
            <a:pPr marL="0" indent="0" algn="ctr"/>
            <a:t>Filter by year</a:t>
          </a:fld>
          <a:endParaRPr lang="en-US" sz="1400" b="1" i="0" u="none" strike="noStrike">
            <a:solidFill>
              <a:schemeClr val="bg1">
                <a:lumMod val="95000"/>
              </a:schemeClr>
            </a:solidFill>
            <a:effectLst>
              <a:glow rad="101600">
                <a:schemeClr val="bg1">
                  <a:lumMod val="95000"/>
                  <a:alpha val="40000"/>
                </a:schemeClr>
              </a:glow>
            </a:effectLst>
            <a:latin typeface="Aptos Narrow"/>
            <a:ea typeface="+mn-ea"/>
            <a:cs typeface="+mn-cs"/>
          </a:endParaRPr>
        </a:p>
      </xdr:txBody>
    </xdr:sp>
    <xdr:clientData/>
  </xdr:twoCellAnchor>
  <xdr:twoCellAnchor>
    <xdr:from>
      <xdr:col>11</xdr:col>
      <xdr:colOff>497823</xdr:colOff>
      <xdr:row>21</xdr:row>
      <xdr:rowOff>60805</xdr:rowOff>
    </xdr:from>
    <xdr:to>
      <xdr:col>15</xdr:col>
      <xdr:colOff>457199</xdr:colOff>
      <xdr:row>40</xdr:row>
      <xdr:rowOff>38718</xdr:rowOff>
    </xdr:to>
    <xdr:sp macro="" textlink="">
      <xdr:nvSpPr>
        <xdr:cNvPr id="5146" name="Rectangle: Rounded Corners 5145">
          <a:extLst>
            <a:ext uri="{FF2B5EF4-FFF2-40B4-BE49-F238E27FC236}">
              <a16:creationId xmlns:a16="http://schemas.microsoft.com/office/drawing/2014/main" id="{2EDF0534-A7A2-4FFF-9FF2-ABE9784D1EC2}"/>
            </a:ext>
          </a:extLst>
        </xdr:cNvPr>
        <xdr:cNvSpPr/>
      </xdr:nvSpPr>
      <xdr:spPr>
        <a:xfrm>
          <a:off x="14406846" y="3825981"/>
          <a:ext cx="4795552" cy="3384502"/>
        </a:xfrm>
        <a:prstGeom prst="roundRect">
          <a:avLst>
            <a:gd name="adj" fmla="val 7621"/>
          </a:avLst>
        </a:prstGeom>
        <a:gradFill flip="none" rotWithShape="1">
          <a:gsLst>
            <a:gs pos="0">
              <a:schemeClr val="tx1"/>
            </a:gs>
            <a:gs pos="95000">
              <a:schemeClr val="accent5">
                <a:lumMod val="60000"/>
                <a:lumOff val="40000"/>
              </a:schemeClr>
            </a:gs>
          </a:gsLst>
          <a:path path="rect">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12</xdr:col>
      <xdr:colOff>316848</xdr:colOff>
      <xdr:row>23</xdr:row>
      <xdr:rowOff>98906</xdr:rowOff>
    </xdr:from>
    <xdr:to>
      <xdr:col>14</xdr:col>
      <xdr:colOff>595036</xdr:colOff>
      <xdr:row>36</xdr:row>
      <xdr:rowOff>19051</xdr:rowOff>
    </xdr:to>
    <xdr:graphicFrame macro="">
      <xdr:nvGraphicFramePr>
        <xdr:cNvPr id="5147" name="Chart 5146">
          <a:extLst>
            <a:ext uri="{FF2B5EF4-FFF2-40B4-BE49-F238E27FC236}">
              <a16:creationId xmlns:a16="http://schemas.microsoft.com/office/drawing/2014/main" id="{2BDEC6C5-0AE0-4B16-BB21-9B245B71CD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nith Kumar N" refreshedDate="45774.916809259259" backgroundQuery="1" createdVersion="8" refreshedVersion="8" minRefreshableVersion="3" recordCount="0" supportSubquery="1" supportAdvancedDrill="1" xr:uid="{BD132281-36A0-42C1-995F-C1220705FAF0}">
  <cacheSource type="external" connectionId="8"/>
  <cacheFields count="5">
    <cacheField name="[Measures].[Sum of Total_Profit]" caption="Sum of Total_Profit" numFmtId="0" hierarchy="43" level="32767"/>
    <cacheField name="[DimDate].[Day_Name].[Day_Name]" caption="Day_Name" numFmtId="0" hierarchy="13" level="1">
      <sharedItems count="7">
        <s v="Sun"/>
        <s v="Mon"/>
        <s v="Tue"/>
        <s v="Wed"/>
        <s v="Thu"/>
        <s v="Fri"/>
        <s v="Sat"/>
      </sharedItems>
    </cacheField>
    <cacheField name="[DimDate].[Quarter].[Quarter]" caption="Quarter" numFmtId="0" hierarchy="15" level="1">
      <sharedItems count="3">
        <s v="Qtr-1"/>
        <s v="Qtr-2"/>
        <s v="Qtr-3"/>
      </sharedItems>
    </cacheField>
    <cacheField name="[DimGeography].[Country].[Country]" caption="Country" numFmtId="0" hierarchy="19" level="1">
      <sharedItems containsSemiMixedTypes="0" containsNonDate="0" containsString="0"/>
    </cacheField>
    <cacheField name="[DimDate].[Year].[Year]" caption="Year" numFmtId="0" hierarchy="10" level="1">
      <sharedItems containsSemiMixedTypes="0" containsNonDate="0" containsString="0"/>
    </cacheField>
  </cacheFields>
  <cacheHierarchies count="63">
    <cacheHierarchy uniqueName="[All Measure].[All Measure]" caption="All Measure" attribute="1" defaultMemberUniqueName="[All Measure].[All Measure].[All]" allUniqueName="[All Measure].[All Measure].[All]" dimensionUniqueName="[All Measure]"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_Name]" caption="Full_Name" attribute="1" defaultMemberUniqueName="[DimCustomer].[Full_Name].[All]" allUniqueName="[DimCustomer].[Full_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_Age]" caption="Customer_Age" attribute="1" defaultMemberUniqueName="[DimCustomer].[Customer_Age].[All]" allUniqueName="[DimCustomer].[Customer_Age].[All]" dimensionUniqueName="[DimCustomer]" displayFolder="" count="0" memberValueDatatype="20" unbalanced="0"/>
    <cacheHierarchy uniqueName="[DimCustomer].[Age_Group]" caption="Age_Group" attribute="1" defaultMemberUniqueName="[DimCustomer].[Age_Group].[All]" allUniqueName="[DimCustomer].[Age_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4"/>
      </fieldsUsage>
    </cacheHierarchy>
    <cacheHierarchy uniqueName="[DimDate].[Month_Number]" caption="Month_Number" attribute="1" defaultMemberUniqueName="[DimDate].[Month_Number].[All]" allUniqueName="[DimDate].[Month_Number].[All]" dimensionUniqueName="[DimDate]" displayFolder="" count="0" memberValueDatatype="20" unbalanced="0"/>
    <cacheHierarchy uniqueName="[DimDate].[Month_Name]" caption="Month_Name" attribute="1" defaultMemberUniqueName="[DimDate].[Month_Name].[All]" allUniqueName="[DimDate].[Month_Name].[All]" dimensionUniqueName="[DimDate]" displayFolder="" count="0" memberValueDatatype="130" unbalanced="0"/>
    <cacheHierarchy uniqueName="[DimDate].[Day_Name]" caption="Day_Name" attribute="1" defaultMemberUniqueName="[DimDate].[Day_Name].[All]" allUniqueName="[DimDate].[Day_Name].[All]" dimensionUniqueName="[DimDate]" displayFolder="" count="2" memberValueDatatype="130" unbalanced="0">
      <fieldsUsage count="2">
        <fieldUsage x="-1"/>
        <fieldUsage x="1"/>
      </fieldsUsage>
    </cacheHierarchy>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2" memberValueDatatype="130" unbalanced="0">
      <fieldsUsage count="2">
        <fieldUsage x="-1"/>
        <fieldUsage x="2"/>
      </fieldsUsage>
    </cacheHierarchy>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_Name]" caption="Product_Name" attribute="1" defaultMemberUniqueName="[DimProduct].[Product_Name].[All]" allUniqueName="[DimProduct].[Product_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Total_COGS]" caption="Total_COGS" attribute="1" defaultMemberUniqueName="[FactInternetSales].[Total_COGS].[All]" allUniqueName="[FactInternetSales].[Total_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ice_Range]" caption="Price_Range" attribute="1" defaultMemberUniqueName="[FactInternetSales].[Price_Range].[All]" allUniqueName="[FactInternetSales].[Price_Range].[All]" dimensionUniqueName="[FactInternetSales]" displayFolder="" count="0" memberValueDatatype="130" unbalanced="0"/>
    <cacheHierarchy uniqueName="[Measures].[Sum of Total_Profit]" caption="Sum of Total_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Total_COGS]" caption="Sum of Total_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Transaction]" caption="Transaction" measure="1" displayFolder="" measureGroup="All Measure" count="0"/>
    <cacheHierarchy uniqueName="[Measures].[All Products]" caption="All Products" measure="1" displayFolder="" measureGroup="All Measure" count="0"/>
    <cacheHierarchy uniqueName="[Measures].[Sold Products]" caption="Sold Products" measure="1" displayFolder="" measureGroup="All Measure" count="0"/>
    <cacheHierarchy uniqueName="[Measures].[Unsold Products]" caption="Unsold Products" measure="1" displayFolder="" measureGroup="All Measure" count="0"/>
    <cacheHierarchy uniqueName="[Measures].[Profit Margin]" caption="Profit Margin" measure="1" displayFolder="" measureGroup="All Measure" count="0"/>
    <cacheHierarchy uniqueName="[Measures].[No_of _customers]" caption="No_of _customers" measure="1" displayFolder="" measureGroup="All Measure" count="0"/>
    <cacheHierarchy uniqueName="[Measures].[Avg_customer_age]" caption="Avg_customer_age" measure="1" displayFolder="" measureGroup="All Measure"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 caption="__XL_Count All Measure" measure="1" displayFolder="" measureGroup="All Measure" count="0" hidden="1"/>
    <cacheHierarchy uniqueName="[Measures].[__No measures defined]" caption="__No measures defined" measure="1" displayFolder="" count="0" hidden="1"/>
  </cacheHierarchies>
  <kpis count="0"/>
  <dimensions count="8">
    <dimension name="All Measure" uniqueName="[All Measure]" caption="All Measure"/>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 caption="All Measure"/>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nith Kumar N" refreshedDate="45774.916810879629" backgroundQuery="1" createdVersion="8" refreshedVersion="8" minRefreshableVersion="3" recordCount="0" supportSubquery="1" supportAdvancedDrill="1" xr:uid="{35234395-FEDE-403D-BF1E-957726A2C262}">
  <cacheSource type="external" connectionId="8"/>
  <cacheFields count="5">
    <cacheField name="[Measures].[Sum of Total_Profit]" caption="Sum of Total_Profit" numFmtId="0" hierarchy="43" level="32767"/>
    <cacheField name="[DimDate].[Day_Name].[Day_Name]" caption="Day_Name" numFmtId="0" hierarchy="13" level="1">
      <sharedItems count="7">
        <s v="Sun"/>
        <s v="Mon"/>
        <s v="Tue"/>
        <s v="Wed"/>
        <s v="Thu"/>
        <s v="Fri"/>
        <s v="Sat"/>
      </sharedItems>
    </cacheField>
    <cacheField name="[DimDate].[WeekTypes].[WeekTypes]" caption="WeekTypes" numFmtId="0" hierarchy="14" level="1">
      <sharedItems count="2">
        <s v="Weekday"/>
        <s v="Weekend"/>
      </sharedItems>
    </cacheField>
    <cacheField name="[DimGeography].[Country].[Country]" caption="Country" numFmtId="0" hierarchy="19" level="1">
      <sharedItems containsSemiMixedTypes="0" containsNonDate="0" containsString="0"/>
    </cacheField>
    <cacheField name="[DimDate].[Year].[Year]" caption="Year" numFmtId="0" hierarchy="10" level="1">
      <sharedItems containsSemiMixedTypes="0" containsNonDate="0" containsString="0"/>
    </cacheField>
  </cacheFields>
  <cacheHierarchies count="63">
    <cacheHierarchy uniqueName="[All Measure].[All Measure]" caption="All Measure" attribute="1" defaultMemberUniqueName="[All Measure].[All Measure].[All]" allUniqueName="[All Measure].[All Measure].[All]" dimensionUniqueName="[All Measure]"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_Name]" caption="Full_Name" attribute="1" defaultMemberUniqueName="[DimCustomer].[Full_Name].[All]" allUniqueName="[DimCustomer].[Full_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_Age]" caption="Customer_Age" attribute="1" defaultMemberUniqueName="[DimCustomer].[Customer_Age].[All]" allUniqueName="[DimCustomer].[Customer_Age].[All]" dimensionUniqueName="[DimCustomer]" displayFolder="" count="0" memberValueDatatype="20" unbalanced="0"/>
    <cacheHierarchy uniqueName="[DimCustomer].[Age_Group]" caption="Age_Group" attribute="1" defaultMemberUniqueName="[DimCustomer].[Age_Group].[All]" allUniqueName="[DimCustomer].[Age_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4"/>
      </fieldsUsage>
    </cacheHierarchy>
    <cacheHierarchy uniqueName="[DimDate].[Month_Number]" caption="Month_Number" attribute="1" defaultMemberUniqueName="[DimDate].[Month_Number].[All]" allUniqueName="[DimDate].[Month_Number].[All]" dimensionUniqueName="[DimDate]" displayFolder="" count="0" memberValueDatatype="20" unbalanced="0"/>
    <cacheHierarchy uniqueName="[DimDate].[Month_Name]" caption="Month_Name" attribute="1" defaultMemberUniqueName="[DimDate].[Month_Name].[All]" allUniqueName="[DimDate].[Month_Name].[All]" dimensionUniqueName="[DimDate]" displayFolder="" count="0" memberValueDatatype="130" unbalanced="0"/>
    <cacheHierarchy uniqueName="[DimDate].[Day_Name]" caption="Day_Name" attribute="1" defaultMemberUniqueName="[DimDate].[Day_Name].[All]" allUniqueName="[DimDate].[Day_Name].[All]" dimensionUniqueName="[DimDate]" displayFolder="" count="2" memberValueDatatype="130" unbalanced="0">
      <fieldsUsage count="2">
        <fieldUsage x="-1"/>
        <fieldUsage x="1"/>
      </fieldsUsage>
    </cacheHierarchy>
    <cacheHierarchy uniqueName="[DimDate].[WeekTypes]" caption="WeekTypes" attribute="1" defaultMemberUniqueName="[DimDate].[WeekTypes].[All]" allUniqueName="[DimDate].[WeekTypes].[All]" dimensionUniqueName="[DimDate]" displayFolder="" count="2" memberValueDatatype="130" unbalanced="0">
      <fieldsUsage count="2">
        <fieldUsage x="-1"/>
        <fieldUsage x="2"/>
      </fieldsUsage>
    </cacheHierarchy>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_Name]" caption="Product_Name" attribute="1" defaultMemberUniqueName="[DimProduct].[Product_Name].[All]" allUniqueName="[DimProduct].[Product_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Total_COGS]" caption="Total_COGS" attribute="1" defaultMemberUniqueName="[FactInternetSales].[Total_COGS].[All]" allUniqueName="[FactInternetSales].[Total_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ice_Range]" caption="Price_Range" attribute="1" defaultMemberUniqueName="[FactInternetSales].[Price_Range].[All]" allUniqueName="[FactInternetSales].[Price_Range].[All]" dimensionUniqueName="[FactInternetSales]" displayFolder="" count="0" memberValueDatatype="130" unbalanced="0"/>
    <cacheHierarchy uniqueName="[Measures].[Sum of Total_Profit]" caption="Sum of Total_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Total_COGS]" caption="Sum of Total_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Transaction]" caption="Transaction" measure="1" displayFolder="" measureGroup="All Measure" count="0"/>
    <cacheHierarchy uniqueName="[Measures].[All Products]" caption="All Products" measure="1" displayFolder="" measureGroup="All Measure" count="0"/>
    <cacheHierarchy uniqueName="[Measures].[Sold Products]" caption="Sold Products" measure="1" displayFolder="" measureGroup="All Measure" count="0"/>
    <cacheHierarchy uniqueName="[Measures].[Unsold Products]" caption="Unsold Products" measure="1" displayFolder="" measureGroup="All Measure" count="0"/>
    <cacheHierarchy uniqueName="[Measures].[Profit Margin]" caption="Profit Margin" measure="1" displayFolder="" measureGroup="All Measure" count="0"/>
    <cacheHierarchy uniqueName="[Measures].[No_of _customers]" caption="No_of _customers" measure="1" displayFolder="" measureGroup="All Measure" count="0"/>
    <cacheHierarchy uniqueName="[Measures].[Avg_customer_age]" caption="Avg_customer_age" measure="1" displayFolder="" measureGroup="All Measure"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 caption="__XL_Count All Measure" measure="1" displayFolder="" measureGroup="All Measure" count="0" hidden="1"/>
    <cacheHierarchy uniqueName="[Measures].[__No measures defined]" caption="__No measures defined" measure="1" displayFolder="" count="0" hidden="1"/>
  </cacheHierarchies>
  <kpis count="0"/>
  <dimensions count="8">
    <dimension name="All Measure" uniqueName="[All Measure]" caption="All Measure"/>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 caption="All Measure"/>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nith Kumar N" refreshedDate="45774.916812268515" backgroundQuery="1" createdVersion="8" refreshedVersion="8" minRefreshableVersion="3" recordCount="0" supportSubquery="1" supportAdvancedDrill="1" xr:uid="{2AFF5585-E9CC-4804-A5C4-0C87FAB47005}">
  <cacheSource type="external" connectionId="8"/>
  <cacheFields count="4">
    <cacheField name="[Measures].[Sum of Total_Profit]" caption="Sum of Total_Profit" numFmtId="0" hierarchy="43" level="32767"/>
    <cacheField name="[DimDate].[Day_Name].[Day_Name]" caption="Day_Name" numFmtId="0" hierarchy="13" level="1">
      <sharedItems count="7">
        <s v="Sun"/>
        <s v="Mon"/>
        <s v="Tue"/>
        <s v="Wed"/>
        <s v="Thu"/>
        <s v="Fri"/>
        <s v="Sat"/>
      </sharedItems>
    </cacheField>
    <cacheField name="[DimGeography].[Country].[Country]" caption="Country" numFmtId="0" hierarchy="19" level="1">
      <sharedItems containsSemiMixedTypes="0" containsNonDate="0" containsString="0"/>
    </cacheField>
    <cacheField name="[DimDate].[Year].[Year]" caption="Year" numFmtId="0" hierarchy="10" level="1">
      <sharedItems containsSemiMixedTypes="0" containsNonDate="0" containsString="0"/>
    </cacheField>
  </cacheFields>
  <cacheHierarchies count="63">
    <cacheHierarchy uniqueName="[All Measure].[All Measure]" caption="All Measure" attribute="1" defaultMemberUniqueName="[All Measure].[All Measure].[All]" allUniqueName="[All Measure].[All Measure].[All]" dimensionUniqueName="[All Measure]"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_Name]" caption="Full_Name" attribute="1" defaultMemberUniqueName="[DimCustomer].[Full_Name].[All]" allUniqueName="[DimCustomer].[Full_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_Age]" caption="Customer_Age" attribute="1" defaultMemberUniqueName="[DimCustomer].[Customer_Age].[All]" allUniqueName="[DimCustomer].[Customer_Age].[All]" dimensionUniqueName="[DimCustomer]" displayFolder="" count="0" memberValueDatatype="20" unbalanced="0"/>
    <cacheHierarchy uniqueName="[DimCustomer].[Age_Group]" caption="Age_Group" attribute="1" defaultMemberUniqueName="[DimCustomer].[Age_Group].[All]" allUniqueName="[DimCustomer].[Age_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_Number]" caption="Month_Number" attribute="1" defaultMemberUniqueName="[DimDate].[Month_Number].[All]" allUniqueName="[DimDate].[Month_Number].[All]" dimensionUniqueName="[DimDate]" displayFolder="" count="0" memberValueDatatype="20" unbalanced="0"/>
    <cacheHierarchy uniqueName="[DimDate].[Month_Name]" caption="Month_Name" attribute="1" defaultMemberUniqueName="[DimDate].[Month_Name].[All]" allUniqueName="[DimDate].[Month_Name].[All]" dimensionUniqueName="[DimDate]" displayFolder="" count="0" memberValueDatatype="130" unbalanced="0"/>
    <cacheHierarchy uniqueName="[DimDate].[Day_Name]" caption="Day_Name" attribute="1" defaultMemberUniqueName="[DimDate].[Day_Name].[All]" allUniqueName="[DimDate].[Day_Name].[All]" dimensionUniqueName="[DimDate]" displayFolder="" count="2" memberValueDatatype="130" unbalanced="0">
      <fieldsUsage count="2">
        <fieldUsage x="-1"/>
        <fieldUsage x="1"/>
      </fieldsUsage>
    </cacheHierarchy>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_Name]" caption="Product_Name" attribute="1" defaultMemberUniqueName="[DimProduct].[Product_Name].[All]" allUniqueName="[DimProduct].[Product_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Total_COGS]" caption="Total_COGS" attribute="1" defaultMemberUniqueName="[FactInternetSales].[Total_COGS].[All]" allUniqueName="[FactInternetSales].[Total_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ice_Range]" caption="Price_Range" attribute="1" defaultMemberUniqueName="[FactInternetSales].[Price_Range].[All]" allUniqueName="[FactInternetSales].[Price_Range].[All]" dimensionUniqueName="[FactInternetSales]" displayFolder="" count="0" memberValueDatatype="130" unbalanced="0"/>
    <cacheHierarchy uniqueName="[Measures].[Sum of Total_Profit]" caption="Sum of Total_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Total_COGS]" caption="Sum of Total_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Transaction]" caption="Transaction" measure="1" displayFolder="" measureGroup="All Measure" count="0"/>
    <cacheHierarchy uniqueName="[Measures].[All Products]" caption="All Products" measure="1" displayFolder="" measureGroup="All Measure" count="0"/>
    <cacheHierarchy uniqueName="[Measures].[Sold Products]" caption="Sold Products" measure="1" displayFolder="" measureGroup="All Measure" count="0"/>
    <cacheHierarchy uniqueName="[Measures].[Unsold Products]" caption="Unsold Products" measure="1" displayFolder="" measureGroup="All Measure" count="0"/>
    <cacheHierarchy uniqueName="[Measures].[Profit Margin]" caption="Profit Margin" measure="1" displayFolder="" measureGroup="All Measure" count="0"/>
    <cacheHierarchy uniqueName="[Measures].[No_of _customers]" caption="No_of _customers" measure="1" displayFolder="" measureGroup="All Measure" count="0"/>
    <cacheHierarchy uniqueName="[Measures].[Avg_customer_age]" caption="Avg_customer_age" measure="1" displayFolder="" measureGroup="All Measure"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 caption="__XL_Count All Measure" measure="1" displayFolder="" measureGroup="All Measure" count="0" hidden="1"/>
    <cacheHierarchy uniqueName="[Measures].[__No measures defined]" caption="__No measures defined" measure="1" displayFolder="" count="0" hidden="1"/>
  </cacheHierarchies>
  <kpis count="0"/>
  <dimensions count="8">
    <dimension name="All Measure" uniqueName="[All Measure]" caption="All Measure"/>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 caption="All Measure"/>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nith Kumar N" refreshedDate="45774.916812847223" backgroundQuery="1" createdVersion="8" refreshedVersion="8" minRefreshableVersion="3" recordCount="0" supportSubquery="1" supportAdvancedDrill="1" xr:uid="{7CD17BE9-FCE1-4FE8-BAC3-FCE4C5D6F364}">
  <cacheSource type="external" connectionId="8"/>
  <cacheFields count="4">
    <cacheField name="[Measures].[Sum of Total_Profit]" caption="Sum of Total_Profit" numFmtId="0" hierarchy="43" level="32767"/>
    <cacheField name="[DimDate].[Month_Name].[Month_Name]" caption="Month_Name" numFmtId="0" hierarchy="12" level="1">
      <sharedItems count="8">
        <s v="Jan"/>
        <s v="Feb"/>
        <s v="Mar"/>
        <s v="Apr"/>
        <s v="May"/>
        <s v="Jun"/>
        <s v="Jul"/>
        <s v="Nov" u="1"/>
      </sharedItems>
    </cacheField>
    <cacheField name="[DimGeography].[Country].[Country]" caption="Country" numFmtId="0" hierarchy="19" level="1">
      <sharedItems containsSemiMixedTypes="0" containsNonDate="0" containsString="0"/>
    </cacheField>
    <cacheField name="[DimDate].[Year].[Year]" caption="Year" numFmtId="0" hierarchy="10" level="1">
      <sharedItems containsSemiMixedTypes="0" containsNonDate="0" containsString="0"/>
    </cacheField>
  </cacheFields>
  <cacheHierarchies count="63">
    <cacheHierarchy uniqueName="[All Measure].[All Measure]" caption="All Measure" attribute="1" defaultMemberUniqueName="[All Measure].[All Measure].[All]" allUniqueName="[All Measure].[All Measure].[All]" dimensionUniqueName="[All Measure]"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_Name]" caption="Full_Name" attribute="1" defaultMemberUniqueName="[DimCustomer].[Full_Name].[All]" allUniqueName="[DimCustomer].[Full_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_Age]" caption="Customer_Age" attribute="1" defaultMemberUniqueName="[DimCustomer].[Customer_Age].[All]" allUniqueName="[DimCustomer].[Customer_Age].[All]" dimensionUniqueName="[DimCustomer]" displayFolder="" count="0" memberValueDatatype="20" unbalanced="0"/>
    <cacheHierarchy uniqueName="[DimCustomer].[Age_Group]" caption="Age_Group" attribute="1" defaultMemberUniqueName="[DimCustomer].[Age_Group].[All]" allUniqueName="[DimCustomer].[Age_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_Number]" caption="Month_Number" attribute="1" defaultMemberUniqueName="[DimDate].[Month_Number].[All]" allUniqueName="[DimDate].[Month_Number].[All]" dimensionUniqueName="[DimDate]" displayFolder="" count="0" memberValueDatatype="20" unbalanced="0"/>
    <cacheHierarchy uniqueName="[DimDate].[Month_Name]" caption="Month_Name" attribute="1" defaultMemberUniqueName="[DimDate].[Month_Name].[All]" allUniqueName="[DimDate].[Month_Name].[All]" dimensionUniqueName="[DimDate]" displayFolder="" count="2" memberValueDatatype="130" unbalanced="0">
      <fieldsUsage count="2">
        <fieldUsage x="-1"/>
        <fieldUsage x="1"/>
      </fieldsUsage>
    </cacheHierarchy>
    <cacheHierarchy uniqueName="[DimDate].[Day_Name]" caption="Day_Name" attribute="1" defaultMemberUniqueName="[DimDate].[Day_Name].[All]" allUniqueName="[DimDate].[Day_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_Name]" caption="Product_Name" attribute="1" defaultMemberUniqueName="[DimProduct].[Product_Name].[All]" allUniqueName="[DimProduct].[Product_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Total_COGS]" caption="Total_COGS" attribute="1" defaultMemberUniqueName="[FactInternetSales].[Total_COGS].[All]" allUniqueName="[FactInternetSales].[Total_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ice_Range]" caption="Price_Range" attribute="1" defaultMemberUniqueName="[FactInternetSales].[Price_Range].[All]" allUniqueName="[FactInternetSales].[Price_Range].[All]" dimensionUniqueName="[FactInternetSales]" displayFolder="" count="0" memberValueDatatype="130" unbalanced="0"/>
    <cacheHierarchy uniqueName="[Measures].[Sum of Total_Profit]" caption="Sum of Total_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Total_COGS]" caption="Sum of Total_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Transaction]" caption="Transaction" measure="1" displayFolder="" measureGroup="All Measure" count="0"/>
    <cacheHierarchy uniqueName="[Measures].[All Products]" caption="All Products" measure="1" displayFolder="" measureGroup="All Measure" count="0"/>
    <cacheHierarchy uniqueName="[Measures].[Sold Products]" caption="Sold Products" measure="1" displayFolder="" measureGroup="All Measure" count="0"/>
    <cacheHierarchy uniqueName="[Measures].[Unsold Products]" caption="Unsold Products" measure="1" displayFolder="" measureGroup="All Measure" count="0"/>
    <cacheHierarchy uniqueName="[Measures].[Profit Margin]" caption="Profit Margin" measure="1" displayFolder="" measureGroup="All Measure" count="0"/>
    <cacheHierarchy uniqueName="[Measures].[No_of _customers]" caption="No_of _customers" measure="1" displayFolder="" measureGroup="All Measure" count="0"/>
    <cacheHierarchy uniqueName="[Measures].[Avg_customer_age]" caption="Avg_customer_age" measure="1" displayFolder="" measureGroup="All Measure"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 caption="__XL_Count All Measure" measure="1" displayFolder="" measureGroup="All Measure" count="0" hidden="1"/>
    <cacheHierarchy uniqueName="[Measures].[__No measures defined]" caption="__No measures defined" measure="1" displayFolder="" count="0" hidden="1"/>
  </cacheHierarchies>
  <kpis count="0"/>
  <dimensions count="8">
    <dimension name="All Measure" uniqueName="[All Measure]" caption="All Measure"/>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 caption="All Measure"/>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nith Kumar N" refreshedDate="45774.916814351855" backgroundQuery="1" createdVersion="8" refreshedVersion="8" minRefreshableVersion="3" recordCount="0" supportSubquery="1" supportAdvancedDrill="1" xr:uid="{9A9CE220-0A9F-417B-B08E-B255898F5CE2}">
  <cacheSource type="external" connectionId="8"/>
  <cacheFields count="5">
    <cacheField name="[Measures].[Transaction]" caption="Transaction" numFmtId="0" hierarchy="48" level="32767"/>
    <cacheField name="[Measures].[Sum of Total_Revenue]" caption="Sum of Total_Revenue" numFmtId="0" hierarchy="45" level="32767"/>
    <cacheField name="[Measures].[Sum of Total_Profit]" caption="Sum of Total_Profit" numFmtId="0" hierarchy="43" level="32767"/>
    <cacheField name="[DimDate].[Year].[Year]" caption="Year" numFmtId="0" hierarchy="10"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19" level="1">
      <sharedItems containsSemiMixedTypes="0" containsNonDate="0" containsString="0"/>
    </cacheField>
  </cacheFields>
  <cacheHierarchies count="63">
    <cacheHierarchy uniqueName="[All Measure].[All Measure]" caption="All Measure" attribute="1" defaultMemberUniqueName="[All Measure].[All Measure].[All]" allUniqueName="[All Measure].[All Measure].[All]" dimensionUniqueName="[All Measure]"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_Name]" caption="Full_Name" attribute="1" defaultMemberUniqueName="[DimCustomer].[Full_Name].[All]" allUniqueName="[DimCustomer].[Full_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_Age]" caption="Customer_Age" attribute="1" defaultMemberUniqueName="[DimCustomer].[Customer_Age].[All]" allUniqueName="[DimCustomer].[Customer_Age].[All]" dimensionUniqueName="[DimCustomer]" displayFolder="" count="0" memberValueDatatype="20" unbalanced="0"/>
    <cacheHierarchy uniqueName="[DimCustomer].[Age_Group]" caption="Age_Group" attribute="1" defaultMemberUniqueName="[DimCustomer].[Age_Group].[All]" allUniqueName="[DimCustomer].[Age_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_Number]" caption="Month_Number" attribute="1" defaultMemberUniqueName="[DimDate].[Month_Number].[All]" allUniqueName="[DimDate].[Month_Number].[All]" dimensionUniqueName="[DimDate]" displayFolder="" count="0" memberValueDatatype="20" unbalanced="0"/>
    <cacheHierarchy uniqueName="[DimDate].[Month_Name]" caption="Month_Name" attribute="1" defaultMemberUniqueName="[DimDate].[Month_Name].[All]" allUniqueName="[DimDate].[Month_Name].[All]" dimensionUniqueName="[DimDate]" displayFolder="" count="0" memberValueDatatype="130" unbalanced="0"/>
    <cacheHierarchy uniqueName="[DimDate].[Day_Name]" caption="Day_Name" attribute="1" defaultMemberUniqueName="[DimDate].[Day_Name].[All]" allUniqueName="[DimDate].[Day_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_Name]" caption="Product_Name" attribute="1" defaultMemberUniqueName="[DimProduct].[Product_Name].[All]" allUniqueName="[DimProduct].[Product_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Total_COGS]" caption="Total_COGS" attribute="1" defaultMemberUniqueName="[FactInternetSales].[Total_COGS].[All]" allUniqueName="[FactInternetSales].[Total_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ice_Range]" caption="Price_Range" attribute="1" defaultMemberUniqueName="[FactInternetSales].[Price_Range].[All]" allUniqueName="[FactInternetSales].[Price_Range].[All]" dimensionUniqueName="[FactInternetSales]" displayFolder="" count="0" memberValueDatatype="130" unbalanced="0"/>
    <cacheHierarchy uniqueName="[Measures].[Sum of Total_Profit]" caption="Sum of Total_Profit" measure="1" displayFolder="" measureGroup="FactInternetSales" count="0" oneField="1">
      <fieldsUsage count="1">
        <fieldUsage x="2"/>
      </fieldsUsage>
      <extLst>
        <ext xmlns:x15="http://schemas.microsoft.com/office/spreadsheetml/2010/11/main" uri="{B97F6D7D-B522-45F9-BDA1-12C45D357490}">
          <x15:cacheHierarchy aggregatedColumn="41"/>
        </ext>
      </extLst>
    </cacheHierarchy>
    <cacheHierarchy uniqueName="[Measures].[Sum of Total_COGS]" caption="Sum of Total_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_Revenue]" caption="Sum of Total_Revenue" measure="1" displayFolder="" measureGroup="FactInternetSales" count="0" oneField="1">
      <fieldsUsage count="1">
        <fieldUsage x="1"/>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Transaction]" caption="Transaction" measure="1" displayFolder="" measureGroup="All Measure" count="0" oneField="1">
      <fieldsUsage count="1">
        <fieldUsage x="0"/>
      </fieldsUsage>
    </cacheHierarchy>
    <cacheHierarchy uniqueName="[Measures].[All Products]" caption="All Products" measure="1" displayFolder="" measureGroup="All Measure" count="0"/>
    <cacheHierarchy uniqueName="[Measures].[Sold Products]" caption="Sold Products" measure="1" displayFolder="" measureGroup="All Measure" count="0"/>
    <cacheHierarchy uniqueName="[Measures].[Unsold Products]" caption="Unsold Products" measure="1" displayFolder="" measureGroup="All Measure" count="0"/>
    <cacheHierarchy uniqueName="[Measures].[Profit Margin]" caption="Profit Margin" measure="1" displayFolder="" measureGroup="All Measure" count="0"/>
    <cacheHierarchy uniqueName="[Measures].[No_of _customers]" caption="No_of _customers" measure="1" displayFolder="" measureGroup="All Measure" count="0"/>
    <cacheHierarchy uniqueName="[Measures].[Avg_customer_age]" caption="Avg_customer_age" measure="1" displayFolder="" measureGroup="All Measure"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 caption="__XL_Count All Measure" measure="1" displayFolder="" measureGroup="All Measure" count="0" hidden="1"/>
    <cacheHierarchy uniqueName="[Measures].[__No measures defined]" caption="__No measures defined" measure="1" displayFolder="" count="0" hidden="1"/>
  </cacheHierarchies>
  <kpis count="0"/>
  <dimensions count="8">
    <dimension name="All Measure" uniqueName="[All Measure]" caption="All Measure"/>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 caption="All Measure"/>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nith Kumar N" refreshedDate="45774.916815393517" backgroundQuery="1" createdVersion="8" refreshedVersion="8" minRefreshableVersion="3" recordCount="0" supportSubquery="1" supportAdvancedDrill="1" xr:uid="{82052091-8CEF-4697-A1E1-B18264E3981A}">
  <cacheSource type="external" connectionId="8"/>
  <cacheFields count="2">
    <cacheField name="[DimDate].[Year].[Year]" caption="Year" numFmtId="0" hierarchy="10" level="1">
      <sharedItems containsSemiMixedTypes="0" containsString="0" containsNumber="1" containsInteger="1" minValue="2008" maxValue="2008" count="1">
        <n v="2008"/>
      </sharedItems>
      <extLst>
        <ext xmlns:x15="http://schemas.microsoft.com/office/spreadsheetml/2010/11/main" uri="{4F2E5C28-24EA-4eb8-9CBF-B6C8F9C3D259}">
          <x15:cachedUniqueNames>
            <x15:cachedUniqueName index="0" name="[DimDate].[Year].&amp;[2008]"/>
          </x15:cachedUniqueNames>
        </ext>
      </extLst>
    </cacheField>
    <cacheField name="[DimGeography].[Country].[Country]" caption="Country" numFmtId="0" hierarchy="19" level="1">
      <sharedItems containsSemiMixedTypes="0" containsNonDate="0" containsString="0"/>
    </cacheField>
  </cacheFields>
  <cacheHierarchies count="63">
    <cacheHierarchy uniqueName="[All Measure].[All Measure]" caption="All Measure" attribute="1" defaultMemberUniqueName="[All Measure].[All Measure].[All]" allUniqueName="[All Measure].[All Measure].[All]" dimensionUniqueName="[All Measure]"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_Name]" caption="Full_Name" attribute="1" defaultMemberUniqueName="[DimCustomer].[Full_Name].[All]" allUniqueName="[DimCustomer].[Full_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_Age]" caption="Customer_Age" attribute="1" defaultMemberUniqueName="[DimCustomer].[Customer_Age].[All]" allUniqueName="[DimCustomer].[Customer_Age].[All]" dimensionUniqueName="[DimCustomer]" displayFolder="" count="0" memberValueDatatype="20" unbalanced="0"/>
    <cacheHierarchy uniqueName="[DimCustomer].[Age_Group]" caption="Age_Group" attribute="1" defaultMemberUniqueName="[DimCustomer].[Age_Group].[All]" allUniqueName="[DimCustomer].[Age_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Month_Number]" caption="Month_Number" attribute="1" defaultMemberUniqueName="[DimDate].[Month_Number].[All]" allUniqueName="[DimDate].[Month_Number].[All]" dimensionUniqueName="[DimDate]" displayFolder="" count="0" memberValueDatatype="20" unbalanced="0"/>
    <cacheHierarchy uniqueName="[DimDate].[Month_Name]" caption="Month_Name" attribute="1" defaultMemberUniqueName="[DimDate].[Month_Name].[All]" allUniqueName="[DimDate].[Month_Name].[All]" dimensionUniqueName="[DimDate]" displayFolder="" count="0" memberValueDatatype="130" unbalanced="0"/>
    <cacheHierarchy uniqueName="[DimDate].[Day_Name]" caption="Day_Name" attribute="1" defaultMemberUniqueName="[DimDate].[Day_Name].[All]" allUniqueName="[DimDate].[Day_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1"/>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_Name]" caption="Product_Name" attribute="1" defaultMemberUniqueName="[DimProduct].[Product_Name].[All]" allUniqueName="[DimProduct].[Product_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Total_COGS]" caption="Total_COGS" attribute="1" defaultMemberUniqueName="[FactInternetSales].[Total_COGS].[All]" allUniqueName="[FactInternetSales].[Total_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ice_Range]" caption="Price_Range" attribute="1" defaultMemberUniqueName="[FactInternetSales].[Price_Range].[All]" allUniqueName="[FactInternetSales].[Price_Range].[All]" dimensionUniqueName="[FactInternetSales]" displayFolder="" count="0" memberValueDatatype="130" unbalanced="0"/>
    <cacheHierarchy uniqueName="[Measures].[Sum of Total_Profit]" caption="Sum of Total_Profit" measure="1" displayFolder="" measureGroup="FactInternetSales" count="0">
      <extLst>
        <ext xmlns:x15="http://schemas.microsoft.com/office/spreadsheetml/2010/11/main" uri="{B97F6D7D-B522-45F9-BDA1-12C45D357490}">
          <x15:cacheHierarchy aggregatedColumn="41"/>
        </ext>
      </extLst>
    </cacheHierarchy>
    <cacheHierarchy uniqueName="[Measures].[Sum of Total_COGS]" caption="Sum of Total_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Transaction]" caption="Transaction" measure="1" displayFolder="" measureGroup="All Measure" count="0"/>
    <cacheHierarchy uniqueName="[Measures].[All Products]" caption="All Products" measure="1" displayFolder="" measureGroup="All Measure" count="0"/>
    <cacheHierarchy uniqueName="[Measures].[Sold Products]" caption="Sold Products" measure="1" displayFolder="" measureGroup="All Measure" count="0"/>
    <cacheHierarchy uniqueName="[Measures].[Unsold Products]" caption="Unsold Products" measure="1" displayFolder="" measureGroup="All Measure" count="0"/>
    <cacheHierarchy uniqueName="[Measures].[Profit Margin]" caption="Profit Margin" measure="1" displayFolder="" measureGroup="All Measure" count="0"/>
    <cacheHierarchy uniqueName="[Measures].[No_of _customers]" caption="No_of _customers" measure="1" displayFolder="" measureGroup="All Measure" count="0"/>
    <cacheHierarchy uniqueName="[Measures].[Avg_customer_age]" caption="Avg_customer_age" measure="1" displayFolder="" measureGroup="All Measure"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 caption="__XL_Count All Measure" measure="1" displayFolder="" measureGroup="All Measure" count="0" hidden="1"/>
    <cacheHierarchy uniqueName="[Measures].[__No measures defined]" caption="__No measures defined" measure="1" displayFolder="" count="0" hidden="1"/>
  </cacheHierarchies>
  <kpis count="0"/>
  <dimensions count="8">
    <dimension name="All Measure" uniqueName="[All Measure]" caption="All Measure"/>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 caption="All Measure"/>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nith Kumar N" refreshedDate="45774.916817129626" backgroundQuery="1" createdVersion="8" refreshedVersion="8" minRefreshableVersion="3" recordCount="0" supportSubquery="1" supportAdvancedDrill="1" xr:uid="{FBA5A889-902F-4042-AE95-ED0073F9DB34}">
  <cacheSource type="external" connectionId="8"/>
  <cacheFields count="8">
    <cacheField name="[Measures].[Transaction]" caption="Transaction" numFmtId="0" hierarchy="48" level="32767"/>
    <cacheField name="[Measures].[Sum of Total_COGS]" caption="Sum of Total_COGS" numFmtId="0" hierarchy="44" level="32767"/>
    <cacheField name="[Measures].[Sum of Total_Revenue]" caption="Sum of Total_Revenue" numFmtId="0" hierarchy="45" level="32767"/>
    <cacheField name="[Measures].[Sum of Total_Profit]" caption="Sum of Total_Profit" numFmtId="0" hierarchy="43" level="32767"/>
    <cacheField name="[Measures].[Sum of OrderQuantity]" caption="Sum of OrderQuantity" numFmtId="0" hierarchy="46" level="32767"/>
    <cacheField name="[Measures].[Profit Margin]" caption="Profit Margin" numFmtId="0" hierarchy="52" level="32767"/>
    <cacheField name="[DimDate].[Year].[Year]" caption="Year" numFmtId="0" hierarchy="10"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19" level="1">
      <sharedItems containsSemiMixedTypes="0" containsNonDate="0" containsString="0"/>
    </cacheField>
  </cacheFields>
  <cacheHierarchies count="63">
    <cacheHierarchy uniqueName="[All Measure].[All Measure]" caption="All Measure" attribute="1" defaultMemberUniqueName="[All Measure].[All Measure].[All]" allUniqueName="[All Measure].[All Measure].[All]" dimensionUniqueName="[All Measure]"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_Name]" caption="Full_Name" attribute="1" defaultMemberUniqueName="[DimCustomer].[Full_Name].[All]" allUniqueName="[DimCustomer].[Full_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_Age]" caption="Customer_Age" attribute="1" defaultMemberUniqueName="[DimCustomer].[Customer_Age].[All]" allUniqueName="[DimCustomer].[Customer_Age].[All]" dimensionUniqueName="[DimCustomer]" displayFolder="" count="0" memberValueDatatype="20" unbalanced="0"/>
    <cacheHierarchy uniqueName="[DimCustomer].[Age_Group]" caption="Age_Group" attribute="1" defaultMemberUniqueName="[DimCustomer].[Age_Group].[All]" allUniqueName="[DimCustomer].[Age_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6"/>
      </fieldsUsage>
    </cacheHierarchy>
    <cacheHierarchy uniqueName="[DimDate].[Month_Number]" caption="Month_Number" attribute="1" defaultMemberUniqueName="[DimDate].[Month_Number].[All]" allUniqueName="[DimDate].[Month_Number].[All]" dimensionUniqueName="[DimDate]" displayFolder="" count="0" memberValueDatatype="20" unbalanced="0"/>
    <cacheHierarchy uniqueName="[DimDate].[Month_Name]" caption="Month_Name" attribute="1" defaultMemberUniqueName="[DimDate].[Month_Name].[All]" allUniqueName="[DimDate].[Month_Name].[All]" dimensionUniqueName="[DimDate]" displayFolder="" count="2" memberValueDatatype="130" unbalanced="0"/>
    <cacheHierarchy uniqueName="[DimDate].[Day_Name]" caption="Day_Name" attribute="1" defaultMemberUniqueName="[DimDate].[Day_Name].[All]" allUniqueName="[DimDate].[Day_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7"/>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_Name]" caption="Product_Name" attribute="1" defaultMemberUniqueName="[DimProduct].[Product_Name].[All]" allUniqueName="[DimProduct].[Product_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Total_COGS]" caption="Total_COGS" attribute="1" defaultMemberUniqueName="[FactInternetSales].[Total_COGS].[All]" allUniqueName="[FactInternetSales].[Total_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ice_Range]" caption="Price_Range" attribute="1" defaultMemberUniqueName="[FactInternetSales].[Price_Range].[All]" allUniqueName="[FactInternetSales].[Price_Range].[All]" dimensionUniqueName="[FactInternetSales]" displayFolder="" count="0" memberValueDatatype="130" unbalanced="0"/>
    <cacheHierarchy uniqueName="[Measures].[Sum of Total_Profit]" caption="Sum of Total_Profit" measure="1" displayFolder="" measureGroup="FactInternetSales" count="0" oneField="1">
      <fieldsUsage count="1">
        <fieldUsage x="3"/>
      </fieldsUsage>
      <extLst>
        <ext xmlns:x15="http://schemas.microsoft.com/office/spreadsheetml/2010/11/main" uri="{B97F6D7D-B522-45F9-BDA1-12C45D357490}">
          <x15:cacheHierarchy aggregatedColumn="41"/>
        </ext>
      </extLst>
    </cacheHierarchy>
    <cacheHierarchy uniqueName="[Measures].[Sum of Total_COGS]" caption="Sum of Total_COGS" measure="1" displayFolder="" measureGroup="FactInternetSales" count="0" oneField="1">
      <fieldsUsage count="1">
        <fieldUsage x="1"/>
      </fieldsUsage>
      <extLst>
        <ext xmlns:x15="http://schemas.microsoft.com/office/spreadsheetml/2010/11/main" uri="{B97F6D7D-B522-45F9-BDA1-12C45D357490}">
          <x15:cacheHierarchy aggregatedColumn="40"/>
        </ext>
      </extLst>
    </cacheHierarchy>
    <cacheHierarchy uniqueName="[Measures].[Sum of Total_Revenue]" caption="Sum of Total_Revenue" measure="1" displayFolder="" measureGroup="FactInternetSales" count="0" oneField="1">
      <fieldsUsage count="1">
        <fieldUsage x="2"/>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Transaction]" caption="Transaction" measure="1" displayFolder="" measureGroup="All Measure" count="0" oneField="1">
      <fieldsUsage count="1">
        <fieldUsage x="0"/>
      </fieldsUsage>
    </cacheHierarchy>
    <cacheHierarchy uniqueName="[Measures].[All Products]" caption="All Products" measure="1" displayFolder="" measureGroup="All Measure" count="0"/>
    <cacheHierarchy uniqueName="[Measures].[Sold Products]" caption="Sold Products" measure="1" displayFolder="" measureGroup="All Measure" count="0"/>
    <cacheHierarchy uniqueName="[Measures].[Unsold Products]" caption="Unsold Products" measure="1" displayFolder="" measureGroup="All Measure" count="0"/>
    <cacheHierarchy uniqueName="[Measures].[Profit Margin]" caption="Profit Margin" measure="1" displayFolder="" measureGroup="All Measure" count="0" oneField="1">
      <fieldsUsage count="1">
        <fieldUsage x="5"/>
      </fieldsUsage>
    </cacheHierarchy>
    <cacheHierarchy uniqueName="[Measures].[No_of _customers]" caption="No_of _customers" measure="1" displayFolder="" measureGroup="All Measure" count="0"/>
    <cacheHierarchy uniqueName="[Measures].[Avg_customer_age]" caption="Avg_customer_age" measure="1" displayFolder="" measureGroup="All Measure"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 caption="__XL_Count All Measure" measure="1" displayFolder="" measureGroup="All Measure" count="0" hidden="1"/>
    <cacheHierarchy uniqueName="[Measures].[__No measures defined]" caption="__No measures defined" measure="1" displayFolder="" count="0" hidden="1"/>
  </cacheHierarchies>
  <kpis count="0"/>
  <dimensions count="8">
    <dimension name="All Measure" uniqueName="[All Measure]" caption="All Measure"/>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 caption="All Measure"/>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nith Kumar N" refreshedDate="45774.916819328704" backgroundQuery="1" createdVersion="8" refreshedVersion="8" minRefreshableVersion="3" recordCount="0" supportSubquery="1" supportAdvancedDrill="1" xr:uid="{B8853D2D-D307-4999-9D97-D194DA3552DC}">
  <cacheSource type="external" connectionId="8"/>
  <cacheFields count="11">
    <cacheField name="[Measures].[Transaction]" caption="Transaction" numFmtId="0" hierarchy="48" level="32767"/>
    <cacheField name="[Measures].[Sum of Total_COGS]" caption="Sum of Total_COGS" numFmtId="0" hierarchy="44" level="32767"/>
    <cacheField name="[Measures].[Sum of Total_Revenue]" caption="Sum of Total_Revenue" numFmtId="0" hierarchy="45" level="32767"/>
    <cacheField name="[Measures].[Sum of Total_Profit]" caption="Sum of Total_Profit" numFmtId="0" hierarchy="43" level="32767"/>
    <cacheField name="[Measures].[Sum of OrderQuantity]" caption="Sum of OrderQuantity" numFmtId="0" hierarchy="46" level="32767"/>
    <cacheField name="[Measures].[All Products]" caption="All Products" numFmtId="0" hierarchy="49" level="32767"/>
    <cacheField name="[Measures].[Sold Products]" caption="Sold Products" numFmtId="0" hierarchy="50" level="32767"/>
    <cacheField name="[Measures].[Unsold Products]" caption="Unsold Products" numFmtId="0" hierarchy="51" level="32767"/>
    <cacheField name="[Measures].[Profit Margin]" caption="Profit Margin" numFmtId="0" hierarchy="52" level="32767"/>
    <cacheField name="[DimGeography].[Country].[Country]" caption="Country" numFmtId="0" hierarchy="19" level="1">
      <sharedItems containsSemiMixedTypes="0" containsNonDate="0" containsString="0"/>
    </cacheField>
    <cacheField name="[DimDate].[Year].[Year]" caption="Year" numFmtId="0" hierarchy="10" level="1">
      <sharedItems containsSemiMixedTypes="0" containsNonDate="0" containsString="0"/>
    </cacheField>
  </cacheFields>
  <cacheHierarchies count="63">
    <cacheHierarchy uniqueName="[All Measure].[All Measure]" caption="All Measure" attribute="1" defaultMemberUniqueName="[All Measure].[All Measure].[All]" allUniqueName="[All Measure].[All Measure].[All]" dimensionUniqueName="[All Measure]"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_Name]" caption="Full_Name" attribute="1" defaultMemberUniqueName="[DimCustomer].[Full_Name].[All]" allUniqueName="[DimCustomer].[Full_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_Age]" caption="Customer_Age" attribute="1" defaultMemberUniqueName="[DimCustomer].[Customer_Age].[All]" allUniqueName="[DimCustomer].[Customer_Age].[All]" dimensionUniqueName="[DimCustomer]" displayFolder="" count="0" memberValueDatatype="20" unbalanced="0"/>
    <cacheHierarchy uniqueName="[DimCustomer].[Age_Group]" caption="Age_Group" attribute="1" defaultMemberUniqueName="[DimCustomer].[Age_Group].[All]" allUniqueName="[DimCustomer].[Age_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0"/>
      </fieldsUsage>
    </cacheHierarchy>
    <cacheHierarchy uniqueName="[DimDate].[Month_Number]" caption="Month_Number" attribute="1" defaultMemberUniqueName="[DimDate].[Month_Number].[All]" allUniqueName="[DimDate].[Month_Number].[All]" dimensionUniqueName="[DimDate]" displayFolder="" count="0" memberValueDatatype="20" unbalanced="0"/>
    <cacheHierarchy uniqueName="[DimDate].[Month_Name]" caption="Month_Name" attribute="1" defaultMemberUniqueName="[DimDate].[Month_Name].[All]" allUniqueName="[DimDate].[Month_Name].[All]" dimensionUniqueName="[DimDate]" displayFolder="" count="0" memberValueDatatype="130" unbalanced="0"/>
    <cacheHierarchy uniqueName="[DimDate].[Day_Name]" caption="Day_Name" attribute="1" defaultMemberUniqueName="[DimDate].[Day_Name].[All]" allUniqueName="[DimDate].[Day_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9"/>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_Name]" caption="Product_Name" attribute="1" defaultMemberUniqueName="[DimProduct].[Product_Name].[All]" allUniqueName="[DimProduct].[Product_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Total_COGS]" caption="Total_COGS" attribute="1" defaultMemberUniqueName="[FactInternetSales].[Total_COGS].[All]" allUniqueName="[FactInternetSales].[Total_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ice_Range]" caption="Price_Range" attribute="1" defaultMemberUniqueName="[FactInternetSales].[Price_Range].[All]" allUniqueName="[FactInternetSales].[Price_Range].[All]" dimensionUniqueName="[FactInternetSales]" displayFolder="" count="0" memberValueDatatype="130" unbalanced="0"/>
    <cacheHierarchy uniqueName="[Measures].[Sum of Total_Profit]" caption="Sum of Total_Profit" measure="1" displayFolder="" measureGroup="FactInternetSales" count="0" oneField="1">
      <fieldsUsage count="1">
        <fieldUsage x="3"/>
      </fieldsUsage>
      <extLst>
        <ext xmlns:x15="http://schemas.microsoft.com/office/spreadsheetml/2010/11/main" uri="{B97F6D7D-B522-45F9-BDA1-12C45D357490}">
          <x15:cacheHierarchy aggregatedColumn="41"/>
        </ext>
      </extLst>
    </cacheHierarchy>
    <cacheHierarchy uniqueName="[Measures].[Sum of Total_COGS]" caption="Sum of Total_COGS" measure="1" displayFolder="" measureGroup="FactInternetSales" count="0" oneField="1">
      <fieldsUsage count="1">
        <fieldUsage x="1"/>
      </fieldsUsage>
      <extLst>
        <ext xmlns:x15="http://schemas.microsoft.com/office/spreadsheetml/2010/11/main" uri="{B97F6D7D-B522-45F9-BDA1-12C45D357490}">
          <x15:cacheHierarchy aggregatedColumn="40"/>
        </ext>
      </extLst>
    </cacheHierarchy>
    <cacheHierarchy uniqueName="[Measures].[Sum of Total_Revenue]" caption="Sum of Total_Revenue" measure="1" displayFolder="" measureGroup="FactInternetSales" count="0" oneField="1">
      <fieldsUsage count="1">
        <fieldUsage x="2"/>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Transaction]" caption="Transaction" measure="1" displayFolder="" measureGroup="All Measure" count="0" oneField="1">
      <fieldsUsage count="1">
        <fieldUsage x="0"/>
      </fieldsUsage>
    </cacheHierarchy>
    <cacheHierarchy uniqueName="[Measures].[All Products]" caption="All Products" measure="1" displayFolder="" measureGroup="All Measure" count="0" oneField="1">
      <fieldsUsage count="1">
        <fieldUsage x="5"/>
      </fieldsUsage>
    </cacheHierarchy>
    <cacheHierarchy uniqueName="[Measures].[Sold Products]" caption="Sold Products" measure="1" displayFolder="" measureGroup="All Measure" count="0" oneField="1">
      <fieldsUsage count="1">
        <fieldUsage x="6"/>
      </fieldsUsage>
    </cacheHierarchy>
    <cacheHierarchy uniqueName="[Measures].[Unsold Products]" caption="Unsold Products" measure="1" displayFolder="" measureGroup="All Measure" count="0" oneField="1">
      <fieldsUsage count="1">
        <fieldUsage x="7"/>
      </fieldsUsage>
    </cacheHierarchy>
    <cacheHierarchy uniqueName="[Measures].[Profit Margin]" caption="Profit Margin" measure="1" displayFolder="" measureGroup="All Measure" count="0" oneField="1">
      <fieldsUsage count="1">
        <fieldUsage x="8"/>
      </fieldsUsage>
    </cacheHierarchy>
    <cacheHierarchy uniqueName="[Measures].[No_of _customers]" caption="No_of _customers" measure="1" displayFolder="" measureGroup="All Measure" count="0"/>
    <cacheHierarchy uniqueName="[Measures].[Avg_customer_age]" caption="Avg_customer_age" measure="1" displayFolder="" measureGroup="All Measure"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 caption="__XL_Count All Measure" measure="1" displayFolder="" measureGroup="All Measure" count="0" hidden="1"/>
    <cacheHierarchy uniqueName="[Measures].[__No measures defined]" caption="__No measures defined" measure="1" displayFolder="" count="0" hidden="1"/>
  </cacheHierarchies>
  <kpis count="0"/>
  <dimensions count="8">
    <dimension name="All Measure" uniqueName="[All Measure]" caption="All Measure"/>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 caption="All Measure"/>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nith Kumar N" refreshedDate="45774.91682071759" backgroundQuery="1" createdVersion="8" refreshedVersion="8" minRefreshableVersion="3" recordCount="0" supportSubquery="1" supportAdvancedDrill="1" xr:uid="{EDF2335B-74B5-4273-A6EC-4A677DB8D96D}">
  <cacheSource type="external" connectionId="8"/>
  <cacheFields count="4">
    <cacheField name="[Measures].[Sum of Total_Profit]" caption="Sum of Total_Profit" numFmtId="0" hierarchy="43" level="32767"/>
    <cacheField name="[DimProduct].[Product_Name].[Product_Name]" caption="Product_Name" numFmtId="0" hierarchy="22" level="1">
      <sharedItems count="102">
        <s v="All-Purpose Bike Stand"/>
        <s v="AWC Logo Cap"/>
        <s v="Bike Wash - Dissolver"/>
        <s v="Classic Vest, L"/>
        <s v="Classic Vest, M"/>
        <s v="Classic Vest, S"/>
        <s v="Fender Set - Mountain"/>
        <s v="Half-Finger Gloves, L"/>
        <s v="Half-Finger Gloves, M"/>
        <s v="Half-Finger Gloves, S"/>
        <s v="Hitch Rack - 4-Bike"/>
        <s v="HL Mountain Tire"/>
        <s v="HL Road Tire"/>
        <s v="Hydration Pack - 70 oz."/>
        <s v="LL Mountain Tire"/>
        <s v="LL Road Tire"/>
        <s v="Long-Sleeve Logo Jersey, L"/>
        <s v="Long-Sleeve Logo Jersey, M"/>
        <s v="Long-Sleeve Logo Jersey, S"/>
        <s v="Long-Sleeve Logo Jersey, XL"/>
        <s v="ML Mountain Tire"/>
        <s v="ML Road Tire"/>
        <s v="Mountain Bottle Cage"/>
        <s v="Mountain Tire Tube"/>
        <s v="Mountain-200 Black, 38"/>
        <s v="Mountain-200 Black, 42"/>
        <s v="Mountain-200 Black, 46"/>
        <s v="Mountain-200 Silver, 38"/>
        <s v="Mountain-200 Silver, 42"/>
        <s v="Mountain-200 Silver, 46"/>
        <s v="Mountain-400-W Silver, 38"/>
        <s v="Mountain-400-W Silver, 40"/>
        <s v="Mountain-400-W Silver, 42"/>
        <s v="Mountain-400-W Silver, 46"/>
        <s v="Mountain-500 Black, 40"/>
        <s v="Mountain-500 Black, 42"/>
        <s v="Mountain-500 Black, 44"/>
        <s v="Mountain-500 Black, 48"/>
        <s v="Mountain-500 Black, 52"/>
        <s v="Mountain-500 Silver, 40"/>
        <s v="Mountain-500 Silver, 42"/>
        <s v="Mountain-500 Silver, 44"/>
        <s v="Mountain-500 Silver, 48"/>
        <s v="Mountain-500 Silver, 52"/>
        <s v="Patch Kit/8 Patches"/>
        <s v="Racing Socks, L"/>
        <s v="Racing Socks, M"/>
        <s v="Road Bottle Cage"/>
        <s v="Road Tire Tube"/>
        <s v="Road-250 Black, 44"/>
        <s v="Road-250 Black, 48"/>
        <s v="Road-250 Black, 52"/>
        <s v="Road-250 Black, 58"/>
        <s v="Road-250 Red, 58"/>
        <s v="Road-350-W Yellow, 40"/>
        <s v="Road-350-W Yellow, 42"/>
        <s v="Road-350-W Yellow, 44"/>
        <s v="Road-350-W Yellow, 48"/>
        <s v="Road-550-W Yellow, 38"/>
        <s v="Road-550-W Yellow, 40"/>
        <s v="Road-550-W Yellow, 42"/>
        <s v="Road-550-W Yellow, 44"/>
        <s v="Road-550-W Yellow, 48"/>
        <s v="Road-750 Black, 44"/>
        <s v="Road-750 Black, 48"/>
        <s v="Road-750 Black, 52"/>
        <s v="Road-750 Black, 58"/>
        <s v="Short-Sleeve Classic Jersey, L"/>
        <s v="Short-Sleeve Classic Jersey, M"/>
        <s v="Short-Sleeve Classic Jersey, S"/>
        <s v="Short-Sleeve Classic Jersey, XL"/>
        <s v="Sport-100 Helmet, Black"/>
        <s v="Sport-100 Helmet, Blue"/>
        <s v="Sport-100 Helmet, Red"/>
        <s v="Touring Tire"/>
        <s v="Touring Tire Tube"/>
        <s v="Touring-1000 Blue, 46"/>
        <s v="Touring-1000 Blue, 50"/>
        <s v="Touring-1000 Blue, 54"/>
        <s v="Touring-1000 Blue, 60"/>
        <s v="Touring-1000 Yellow, 46"/>
        <s v="Touring-1000 Yellow, 50"/>
        <s v="Touring-1000 Yellow, 54"/>
        <s v="Touring-1000 Yellow, 60"/>
        <s v="Touring-2000 Blue, 46"/>
        <s v="Touring-2000 Blue, 50"/>
        <s v="Touring-2000 Blue, 54"/>
        <s v="Touring-2000 Blue, 60"/>
        <s v="Touring-3000 Blue, 44"/>
        <s v="Touring-3000 Blue, 50"/>
        <s v="Touring-3000 Blue, 54"/>
        <s v="Touring-3000 Blue, 58"/>
        <s v="Touring-3000 Blue, 62"/>
        <s v="Touring-3000 Yellow, 44"/>
        <s v="Touring-3000 Yellow, 50"/>
        <s v="Touring-3000 Yellow, 54"/>
        <s v="Touring-3000 Yellow, 58"/>
        <s v="Touring-3000 Yellow, 62"/>
        <s v="Water Bottle - 30 oz."/>
        <s v="Women's Mountain Shorts, L"/>
        <s v="Women's Mountain Shorts, M"/>
        <s v="Women's Mountain Shorts, S"/>
      </sharedItems>
    </cacheField>
    <cacheField name="[DimGeography].[Country].[Country]" caption="Country" numFmtId="0" hierarchy="19" level="1">
      <sharedItems containsSemiMixedTypes="0" containsNonDate="0" containsString="0"/>
    </cacheField>
    <cacheField name="[DimDate].[Year].[Year]" caption="Year" numFmtId="0" hierarchy="10" level="1">
      <sharedItems containsSemiMixedTypes="0" containsNonDate="0" containsString="0"/>
    </cacheField>
  </cacheFields>
  <cacheHierarchies count="63">
    <cacheHierarchy uniqueName="[All Measure].[All Measure]" caption="All Measure" attribute="1" defaultMemberUniqueName="[All Measure].[All Measure].[All]" allUniqueName="[All Measure].[All Measure].[All]" dimensionUniqueName="[All Measure]"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_Name]" caption="Full_Name" attribute="1" defaultMemberUniqueName="[DimCustomer].[Full_Name].[All]" allUniqueName="[DimCustomer].[Full_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_Age]" caption="Customer_Age" attribute="1" defaultMemberUniqueName="[DimCustomer].[Customer_Age].[All]" allUniqueName="[DimCustomer].[Customer_Age].[All]" dimensionUniqueName="[DimCustomer]" displayFolder="" count="0" memberValueDatatype="20" unbalanced="0"/>
    <cacheHierarchy uniqueName="[DimCustomer].[Age_Group]" caption="Age_Group" attribute="1" defaultMemberUniqueName="[DimCustomer].[Age_Group].[All]" allUniqueName="[DimCustomer].[Age_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_Number]" caption="Month_Number" attribute="1" defaultMemberUniqueName="[DimDate].[Month_Number].[All]" allUniqueName="[DimDate].[Month_Number].[All]" dimensionUniqueName="[DimDate]" displayFolder="" count="0" memberValueDatatype="20" unbalanced="0"/>
    <cacheHierarchy uniqueName="[DimDate].[Month_Name]" caption="Month_Name" attribute="1" defaultMemberUniqueName="[DimDate].[Month_Name].[All]" allUniqueName="[DimDate].[Month_Name].[All]" dimensionUniqueName="[DimDate]" displayFolder="" count="0" memberValueDatatype="130" unbalanced="0"/>
    <cacheHierarchy uniqueName="[DimDate].[Day_Name]" caption="Day_Name" attribute="1" defaultMemberUniqueName="[DimDate].[Day_Name].[All]" allUniqueName="[DimDate].[Day_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_Name]" caption="Product_Name" attribute="1" defaultMemberUniqueName="[DimProduct].[Product_Name].[All]" allUniqueName="[DimProduct].[Product_Name].[All]" dimensionUniqueName="[DimProduct]" displayFolder="" count="2" memberValueDatatype="130" unbalanced="0">
      <fieldsUsage count="2">
        <fieldUsage x="-1"/>
        <fieldUsage x="1"/>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Total_COGS]" caption="Total_COGS" attribute="1" defaultMemberUniqueName="[FactInternetSales].[Total_COGS].[All]" allUniqueName="[FactInternetSales].[Total_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ice_Range]" caption="Price_Range" attribute="1" defaultMemberUniqueName="[FactInternetSales].[Price_Range].[All]" allUniqueName="[FactInternetSales].[Price_Range].[All]" dimensionUniqueName="[FactInternetSales]" displayFolder="" count="0" memberValueDatatype="130" unbalanced="0"/>
    <cacheHierarchy uniqueName="[Measures].[Sum of Total_Profit]" caption="Sum of Total_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Total_COGS]" caption="Sum of Total_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Transaction]" caption="Transaction" measure="1" displayFolder="" measureGroup="All Measure" count="0"/>
    <cacheHierarchy uniqueName="[Measures].[All Products]" caption="All Products" measure="1" displayFolder="" measureGroup="All Measure" count="0"/>
    <cacheHierarchy uniqueName="[Measures].[Sold Products]" caption="Sold Products" measure="1" displayFolder="" measureGroup="All Measure" count="0"/>
    <cacheHierarchy uniqueName="[Measures].[Unsold Products]" caption="Unsold Products" measure="1" displayFolder="" measureGroup="All Measure" count="0"/>
    <cacheHierarchy uniqueName="[Measures].[Profit Margin]" caption="Profit Margin" measure="1" displayFolder="" measureGroup="All Measure" count="0"/>
    <cacheHierarchy uniqueName="[Measures].[No_of _customers]" caption="No_of _customers" measure="1" displayFolder="" measureGroup="All Measure" count="0"/>
    <cacheHierarchy uniqueName="[Measures].[Avg_customer_age]" caption="Avg_customer_age" measure="1" displayFolder="" measureGroup="All Measure"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 caption="__XL_Count All Measure" measure="1" displayFolder="" measureGroup="All Measure" count="0" hidden="1"/>
    <cacheHierarchy uniqueName="[Measures].[__No measures defined]" caption="__No measures defined" measure="1" displayFolder="" count="0" hidden="1"/>
  </cacheHierarchies>
  <kpis count="0"/>
  <dimensions count="8">
    <dimension name="All Measure" uniqueName="[All Measure]" caption="All Measure"/>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 caption="All Measure"/>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nith Kumar N" refreshedDate="45774.91682175926" backgroundQuery="1" createdVersion="8" refreshedVersion="8" minRefreshableVersion="3" recordCount="0" supportSubquery="1" supportAdvancedDrill="1" xr:uid="{B6C22FF6-E7B0-4778-B3CF-C54218A07A1F}">
  <cacheSource type="external" connectionId="8"/>
  <cacheFields count="5">
    <cacheField name="[Measures].[All Products]" caption="All Products" numFmtId="0" hierarchy="49" level="32767"/>
    <cacheField name="[Measures].[Sold Products]" caption="Sold Products" numFmtId="0" hierarchy="50" level="32767"/>
    <cacheField name="[Measures].[Unsold Products]" caption="Unsold Products" numFmtId="0" hierarchy="51" level="32767"/>
    <cacheField name="[DimGeography].[Country].[Country]" caption="Country" numFmtId="0" hierarchy="19" level="1">
      <sharedItems containsSemiMixedTypes="0" containsNonDate="0" containsString="0"/>
    </cacheField>
    <cacheField name="[DimDate].[Year].[Year]" caption="Year" numFmtId="0" hierarchy="10" level="1">
      <sharedItems containsSemiMixedTypes="0" containsNonDate="0" containsString="0"/>
    </cacheField>
  </cacheFields>
  <cacheHierarchies count="63">
    <cacheHierarchy uniqueName="[All Measure].[All Measure]" caption="All Measure" attribute="1" defaultMemberUniqueName="[All Measure].[All Measure].[All]" allUniqueName="[All Measure].[All Measure].[All]" dimensionUniqueName="[All Measure]"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_Name]" caption="Full_Name" attribute="1" defaultMemberUniqueName="[DimCustomer].[Full_Name].[All]" allUniqueName="[DimCustomer].[Full_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_Age]" caption="Customer_Age" attribute="1" defaultMemberUniqueName="[DimCustomer].[Customer_Age].[All]" allUniqueName="[DimCustomer].[Customer_Age].[All]" dimensionUniqueName="[DimCustomer]" displayFolder="" count="0" memberValueDatatype="20" unbalanced="0"/>
    <cacheHierarchy uniqueName="[DimCustomer].[Age_Group]" caption="Age_Group" attribute="1" defaultMemberUniqueName="[DimCustomer].[Age_Group].[All]" allUniqueName="[DimCustomer].[Age_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4"/>
      </fieldsUsage>
    </cacheHierarchy>
    <cacheHierarchy uniqueName="[DimDate].[Month_Number]" caption="Month_Number" attribute="1" defaultMemberUniqueName="[DimDate].[Month_Number].[All]" allUniqueName="[DimDate].[Month_Number].[All]" dimensionUniqueName="[DimDate]" displayFolder="" count="0" memberValueDatatype="20" unbalanced="0"/>
    <cacheHierarchy uniqueName="[DimDate].[Month_Name]" caption="Month_Name" attribute="1" defaultMemberUniqueName="[DimDate].[Month_Name].[All]" allUniqueName="[DimDate].[Month_Name].[All]" dimensionUniqueName="[DimDate]" displayFolder="" count="0" memberValueDatatype="130" unbalanced="0"/>
    <cacheHierarchy uniqueName="[DimDate].[Day_Name]" caption="Day_Name" attribute="1" defaultMemberUniqueName="[DimDate].[Day_Name].[All]" allUniqueName="[DimDate].[Day_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_Name]" caption="Product_Name" attribute="1" defaultMemberUniqueName="[DimProduct].[Product_Name].[All]" allUniqueName="[DimProduct].[Product_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Total_COGS]" caption="Total_COGS" attribute="1" defaultMemberUniqueName="[FactInternetSales].[Total_COGS].[All]" allUniqueName="[FactInternetSales].[Total_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ice_Range]" caption="Price_Range" attribute="1" defaultMemberUniqueName="[FactInternetSales].[Price_Range].[All]" allUniqueName="[FactInternetSales].[Price_Range].[All]" dimensionUniqueName="[FactInternetSales]" displayFolder="" count="0" memberValueDatatype="130" unbalanced="0"/>
    <cacheHierarchy uniqueName="[Measures].[Sum of Total_Profit]" caption="Sum of Total_Profit" measure="1" displayFolder="" measureGroup="FactInternetSales" count="0">
      <extLst>
        <ext xmlns:x15="http://schemas.microsoft.com/office/spreadsheetml/2010/11/main" uri="{B97F6D7D-B522-45F9-BDA1-12C45D357490}">
          <x15:cacheHierarchy aggregatedColumn="41"/>
        </ext>
      </extLst>
    </cacheHierarchy>
    <cacheHierarchy uniqueName="[Measures].[Sum of Total_COGS]" caption="Sum of Total_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Transaction]" caption="Transaction" measure="1" displayFolder="" measureGroup="All Measure" count="0"/>
    <cacheHierarchy uniqueName="[Measures].[All Products]" caption="All Products" measure="1" displayFolder="" measureGroup="All Measure" count="0" oneField="1">
      <fieldsUsage count="1">
        <fieldUsage x="0"/>
      </fieldsUsage>
    </cacheHierarchy>
    <cacheHierarchy uniqueName="[Measures].[Sold Products]" caption="Sold Products" measure="1" displayFolder="" measureGroup="All Measure" count="0" oneField="1">
      <fieldsUsage count="1">
        <fieldUsage x="1"/>
      </fieldsUsage>
    </cacheHierarchy>
    <cacheHierarchy uniqueName="[Measures].[Unsold Products]" caption="Unsold Products" measure="1" displayFolder="" measureGroup="All Measure" count="0" oneField="1">
      <fieldsUsage count="1">
        <fieldUsage x="2"/>
      </fieldsUsage>
    </cacheHierarchy>
    <cacheHierarchy uniqueName="[Measures].[Profit Margin]" caption="Profit Margin" measure="1" displayFolder="" measureGroup="All Measure" count="0"/>
    <cacheHierarchy uniqueName="[Measures].[No_of _customers]" caption="No_of _customers" measure="1" displayFolder="" measureGroup="All Measure" count="0"/>
    <cacheHierarchy uniqueName="[Measures].[Avg_customer_age]" caption="Avg_customer_age" measure="1" displayFolder="" measureGroup="All Measure"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 caption="__XL_Count All Measure" measure="1" displayFolder="" measureGroup="All Measure" count="0" hidden="1"/>
    <cacheHierarchy uniqueName="[Measures].[__No measures defined]" caption="__No measures defined" measure="1" displayFolder="" count="0" hidden="1"/>
  </cacheHierarchies>
  <kpis count="0"/>
  <dimensions count="8">
    <dimension name="All Measure" uniqueName="[All Measure]" caption="All Measure"/>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 caption="All Measure"/>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nith Kumar N" refreshedDate="45774.916822916668" backgroundQuery="1" createdVersion="8" refreshedVersion="8" minRefreshableVersion="3" recordCount="0" supportSubquery="1" supportAdvancedDrill="1" xr:uid="{6887656F-CB80-4F06-8950-B4CCF6F5C721}">
  <cacheSource type="external" connectionId="8"/>
  <cacheFields count="4">
    <cacheField name="[Measures].[Sum of Total_Profit]" caption="Sum of Total_Profit" numFmtId="0" hierarchy="43" level="32767"/>
    <cacheField name="[DimProduct].[Color].[Color]" caption="Color" numFmtId="0" hierarchy="23" level="1">
      <sharedItems count="8">
        <s v="Black"/>
        <s v="Blue"/>
        <s v="Multi"/>
        <s v="Red"/>
        <s v="Silver"/>
        <s v="Unspecificed"/>
        <s v="White"/>
        <s v="Yellow"/>
      </sharedItems>
    </cacheField>
    <cacheField name="[DimGeography].[Country].[Country]" caption="Country" numFmtId="0" hierarchy="19" level="1">
      <sharedItems containsSemiMixedTypes="0" containsNonDate="0" containsString="0"/>
    </cacheField>
    <cacheField name="[DimDate].[Year].[Year]" caption="Year" numFmtId="0" hierarchy="10" level="1">
      <sharedItems containsSemiMixedTypes="0" containsNonDate="0" containsString="0"/>
    </cacheField>
  </cacheFields>
  <cacheHierarchies count="63">
    <cacheHierarchy uniqueName="[All Measure].[All Measure]" caption="All Measure" attribute="1" defaultMemberUniqueName="[All Measure].[All Measure].[All]" allUniqueName="[All Measure].[All Measure].[All]" dimensionUniqueName="[All Measure]"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_Name]" caption="Full_Name" attribute="1" defaultMemberUniqueName="[DimCustomer].[Full_Name].[All]" allUniqueName="[DimCustomer].[Full_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_Age]" caption="Customer_Age" attribute="1" defaultMemberUniqueName="[DimCustomer].[Customer_Age].[All]" allUniqueName="[DimCustomer].[Customer_Age].[All]" dimensionUniqueName="[DimCustomer]" displayFolder="" count="0" memberValueDatatype="20" unbalanced="0"/>
    <cacheHierarchy uniqueName="[DimCustomer].[Age_Group]" caption="Age_Group" attribute="1" defaultMemberUniqueName="[DimCustomer].[Age_Group].[All]" allUniqueName="[DimCustomer].[Age_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_Number]" caption="Month_Number" attribute="1" defaultMemberUniqueName="[DimDate].[Month_Number].[All]" allUniqueName="[DimDate].[Month_Number].[All]" dimensionUniqueName="[DimDate]" displayFolder="" count="0" memberValueDatatype="20" unbalanced="0"/>
    <cacheHierarchy uniqueName="[DimDate].[Month_Name]" caption="Month_Name" attribute="1" defaultMemberUniqueName="[DimDate].[Month_Name].[All]" allUniqueName="[DimDate].[Month_Name].[All]" dimensionUniqueName="[DimDate]" displayFolder="" count="0" memberValueDatatype="130" unbalanced="0"/>
    <cacheHierarchy uniqueName="[DimDate].[Day_Name]" caption="Day_Name" attribute="1" defaultMemberUniqueName="[DimDate].[Day_Name].[All]" allUniqueName="[DimDate].[Day_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_Name]" caption="Product_Name" attribute="1" defaultMemberUniqueName="[DimProduct].[Product_Name].[All]" allUniqueName="[DimProduct].[Product_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2" memberValueDatatype="130" unbalanced="0">
      <fieldsUsage count="2">
        <fieldUsage x="-1"/>
        <fieldUsage x="1"/>
      </fieldsUsage>
    </cacheHierarchy>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Total_COGS]" caption="Total_COGS" attribute="1" defaultMemberUniqueName="[FactInternetSales].[Total_COGS].[All]" allUniqueName="[FactInternetSales].[Total_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ice_Range]" caption="Price_Range" attribute="1" defaultMemberUniqueName="[FactInternetSales].[Price_Range].[All]" allUniqueName="[FactInternetSales].[Price_Range].[All]" dimensionUniqueName="[FactInternetSales]" displayFolder="" count="0" memberValueDatatype="130" unbalanced="0"/>
    <cacheHierarchy uniqueName="[Measures].[Sum of Total_Profit]" caption="Sum of Total_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Total_COGS]" caption="Sum of Total_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Transaction]" caption="Transaction" measure="1" displayFolder="" measureGroup="All Measure" count="0"/>
    <cacheHierarchy uniqueName="[Measures].[All Products]" caption="All Products" measure="1" displayFolder="" measureGroup="All Measure" count="0"/>
    <cacheHierarchy uniqueName="[Measures].[Sold Products]" caption="Sold Products" measure="1" displayFolder="" measureGroup="All Measure" count="0"/>
    <cacheHierarchy uniqueName="[Measures].[Unsold Products]" caption="Unsold Products" measure="1" displayFolder="" measureGroup="All Measure" count="0"/>
    <cacheHierarchy uniqueName="[Measures].[Profit Margin]" caption="Profit Margin" measure="1" displayFolder="" measureGroup="All Measure" count="0"/>
    <cacheHierarchy uniqueName="[Measures].[No_of _customers]" caption="No_of _customers" measure="1" displayFolder="" measureGroup="All Measure" count="0"/>
    <cacheHierarchy uniqueName="[Measures].[Avg_customer_age]" caption="Avg_customer_age" measure="1" displayFolder="" measureGroup="All Measure"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 caption="__XL_Count All Measure" measure="1" displayFolder="" measureGroup="All Measure" count="0" hidden="1"/>
    <cacheHierarchy uniqueName="[Measures].[__No measures defined]" caption="__No measures defined" measure="1" displayFolder="" count="0" hidden="1"/>
  </cacheHierarchies>
  <kpis count="0"/>
  <dimensions count="8">
    <dimension name="All Measure" uniqueName="[All Measure]" caption="All Measure"/>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 caption="All Measure"/>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nith Kumar N" refreshedDate="45774.91682337963" backgroundQuery="1" createdVersion="8" refreshedVersion="8" minRefreshableVersion="3" recordCount="0" supportSubquery="1" supportAdvancedDrill="1" xr:uid="{F6D87E01-B001-4967-A747-73648EAFB45A}">
  <cacheSource type="external" connectionId="8"/>
  <cacheFields count="5">
    <cacheField name="[Measures].[Sum of Total_Profit]" caption="Sum of Total_Profit" numFmtId="0" hierarchy="43" level="32767"/>
    <cacheField name="[DimProduct].[Color].[Color]" caption="Color" numFmtId="0" hierarchy="23" level="1">
      <sharedItems count="8">
        <s v="Black"/>
        <s v="Blue"/>
        <s v="Multi"/>
        <s v="Red"/>
        <s v="Silver"/>
        <s v="Unspecificed"/>
        <s v="White"/>
        <s v="Yellow"/>
      </sharedItems>
    </cacheField>
    <cacheField name="[FactInternetSales].[Price_Range].[Price_Range]" caption="Price_Range" numFmtId="0" hierarchy="42" level="1">
      <sharedItems count="2">
        <s v="Expensive"/>
        <s v="Less_Expensive"/>
      </sharedItems>
    </cacheField>
    <cacheField name="[DimGeography].[Country].[Country]" caption="Country" numFmtId="0" hierarchy="19" level="1">
      <sharedItems containsSemiMixedTypes="0" containsNonDate="0" containsString="0"/>
    </cacheField>
    <cacheField name="[DimDate].[Year].[Year]" caption="Year" numFmtId="0" hierarchy="10" level="1">
      <sharedItems containsSemiMixedTypes="0" containsNonDate="0" containsString="0"/>
    </cacheField>
  </cacheFields>
  <cacheHierarchies count="63">
    <cacheHierarchy uniqueName="[All Measure].[All Measure]" caption="All Measure" attribute="1" defaultMemberUniqueName="[All Measure].[All Measure].[All]" allUniqueName="[All Measure].[All Measure].[All]" dimensionUniqueName="[All Measure]"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_Name]" caption="Full_Name" attribute="1" defaultMemberUniqueName="[DimCustomer].[Full_Name].[All]" allUniqueName="[DimCustomer].[Full_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_Age]" caption="Customer_Age" attribute="1" defaultMemberUniqueName="[DimCustomer].[Customer_Age].[All]" allUniqueName="[DimCustomer].[Customer_Age].[All]" dimensionUniqueName="[DimCustomer]" displayFolder="" count="0" memberValueDatatype="20" unbalanced="0"/>
    <cacheHierarchy uniqueName="[DimCustomer].[Age_Group]" caption="Age_Group" attribute="1" defaultMemberUniqueName="[DimCustomer].[Age_Group].[All]" allUniqueName="[DimCustomer].[Age_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4"/>
      </fieldsUsage>
    </cacheHierarchy>
    <cacheHierarchy uniqueName="[DimDate].[Month_Number]" caption="Month_Number" attribute="1" defaultMemberUniqueName="[DimDate].[Month_Number].[All]" allUniqueName="[DimDate].[Month_Number].[All]" dimensionUniqueName="[DimDate]" displayFolder="" count="0" memberValueDatatype="20" unbalanced="0"/>
    <cacheHierarchy uniqueName="[DimDate].[Month_Name]" caption="Month_Name" attribute="1" defaultMemberUniqueName="[DimDate].[Month_Name].[All]" allUniqueName="[DimDate].[Month_Name].[All]" dimensionUniqueName="[DimDate]" displayFolder="" count="0" memberValueDatatype="130" unbalanced="0"/>
    <cacheHierarchy uniqueName="[DimDate].[Day_Name]" caption="Day_Name" attribute="1" defaultMemberUniqueName="[DimDate].[Day_Name].[All]" allUniqueName="[DimDate].[Day_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_Name]" caption="Product_Name" attribute="1" defaultMemberUniqueName="[DimProduct].[Product_Name].[All]" allUniqueName="[DimProduct].[Product_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2" memberValueDatatype="130" unbalanced="0">
      <fieldsUsage count="2">
        <fieldUsage x="-1"/>
        <fieldUsage x="1"/>
      </fieldsUsage>
    </cacheHierarchy>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Total_COGS]" caption="Total_COGS" attribute="1" defaultMemberUniqueName="[FactInternetSales].[Total_COGS].[All]" allUniqueName="[FactInternetSales].[Total_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ice_Range]" caption="Price_Range" attribute="1" defaultMemberUniqueName="[FactInternetSales].[Price_Range].[All]" allUniqueName="[FactInternetSales].[Price_Range].[All]" dimensionUniqueName="[FactInternetSales]" displayFolder="" count="2" memberValueDatatype="130" unbalanced="0">
      <fieldsUsage count="2">
        <fieldUsage x="-1"/>
        <fieldUsage x="2"/>
      </fieldsUsage>
    </cacheHierarchy>
    <cacheHierarchy uniqueName="[Measures].[Sum of Total_Profit]" caption="Sum of Total_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Total_COGS]" caption="Sum of Total_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Transaction]" caption="Transaction" measure="1" displayFolder="" measureGroup="All Measure" count="0"/>
    <cacheHierarchy uniqueName="[Measures].[All Products]" caption="All Products" measure="1" displayFolder="" measureGroup="All Measure" count="0"/>
    <cacheHierarchy uniqueName="[Measures].[Sold Products]" caption="Sold Products" measure="1" displayFolder="" measureGroup="All Measure" count="0"/>
    <cacheHierarchy uniqueName="[Measures].[Unsold Products]" caption="Unsold Products" measure="1" displayFolder="" measureGroup="All Measure" count="0"/>
    <cacheHierarchy uniqueName="[Measures].[Profit Margin]" caption="Profit Margin" measure="1" displayFolder="" measureGroup="All Measure" count="0"/>
    <cacheHierarchy uniqueName="[Measures].[No_of _customers]" caption="No_of _customers" measure="1" displayFolder="" measureGroup="All Measure" count="0"/>
    <cacheHierarchy uniqueName="[Measures].[Avg_customer_age]" caption="Avg_customer_age" measure="1" displayFolder="" measureGroup="All Measure"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 caption="__XL_Count All Measure" measure="1" displayFolder="" measureGroup="All Measure" count="0" hidden="1"/>
    <cacheHierarchy uniqueName="[Measures].[__No measures defined]" caption="__No measures defined" measure="1" displayFolder="" count="0" hidden="1"/>
  </cacheHierarchies>
  <kpis count="0"/>
  <dimensions count="8">
    <dimension name="All Measure" uniqueName="[All Measure]" caption="All Measure"/>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 caption="All Measure"/>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nith Kumar N" refreshedDate="45774.916825810185" backgroundQuery="1" createdVersion="8" refreshedVersion="8" minRefreshableVersion="3" recordCount="0" supportSubquery="1" supportAdvancedDrill="1" xr:uid="{42E4668D-67C0-4C6C-A949-2CF63FF10694}">
  <cacheSource type="external" connectionId="8"/>
  <cacheFields count="5">
    <cacheField name="[Measures].[Sum of Total_Profit]" caption="Sum of Total_Profit" numFmtId="0" hierarchy="43" level="32767"/>
    <cacheField name="[DimProduct].[Product_Name].[Product_Name]" caption="Product_Name" numFmtId="0" hierarchy="22" level="1">
      <sharedItems count="130">
        <s v="All-Purpose Bike Stand"/>
        <s v="AWC Logo Cap"/>
        <s v="Bike Wash - Dissolver"/>
        <s v="Classic Vest, L"/>
        <s v="Classic Vest, M"/>
        <s v="Classic Vest, S"/>
        <s v="Fender Set - Mountain"/>
        <s v="Half-Finger Gloves, L"/>
        <s v="Half-Finger Gloves, M"/>
        <s v="Half-Finger Gloves, S"/>
        <s v="Hitch Rack - 4-Bike"/>
        <s v="HL Mountain Tire"/>
        <s v="HL Road Tire"/>
        <s v="Hydration Pack - 70 oz."/>
        <s v="LL Mountain Tire"/>
        <s v="LL Road Tire"/>
        <s v="Long-Sleeve Logo Jersey, L"/>
        <s v="Long-Sleeve Logo Jersey, M"/>
        <s v="Long-Sleeve Logo Jersey, S"/>
        <s v="Long-Sleeve Logo Jersey, XL"/>
        <s v="ML Mountain Tire"/>
        <s v="ML Road Tire"/>
        <s v="Mountain Bottle Cage"/>
        <s v="Mountain Tire Tube"/>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Mountain-400-W Silver, 38"/>
        <s v="Mountain-400-W Silver, 40"/>
        <s v="Mountain-400-W Silver, 42"/>
        <s v="Mountain-400-W Silver, 46"/>
        <s v="Mountain-500 Black, 40"/>
        <s v="Mountain-500 Black, 42"/>
        <s v="Mountain-500 Black, 44"/>
        <s v="Mountain-500 Black, 48"/>
        <s v="Mountain-500 Black, 52"/>
        <s v="Mountain-500 Silver, 40"/>
        <s v="Mountain-500 Silver, 42"/>
        <s v="Mountain-500 Silver, 44"/>
        <s v="Mountain-500 Silver, 48"/>
        <s v="Mountain-500 Silver, 52"/>
        <s v="Patch Kit/8 Patches"/>
        <s v="Racing Socks, L"/>
        <s v="Racing Socks, M"/>
        <s v="Road Bottle Cage"/>
        <s v="Road Tire Tube"/>
        <s v="Road-150 Red, 44"/>
        <s v="Road-150 Red, 48"/>
        <s v="Road-150 Red, 52"/>
        <s v="Road-150 Red, 56"/>
        <s v="Road-150 Red, 62"/>
        <s v="Road-250 Black, 44"/>
        <s v="Road-250 Black, 48"/>
        <s v="Road-250 Black, 52"/>
        <s v="Road-250 Black, 58"/>
        <s v="Road-250 Red, 44"/>
        <s v="Road-250 Red, 48"/>
        <s v="Road-250 Red, 52"/>
        <s v="Road-250 Red, 58"/>
        <s v="Road-350-W Yellow, 40"/>
        <s v="Road-350-W Yellow, 42"/>
        <s v="Road-350-W Yellow, 44"/>
        <s v="Road-350-W Yellow, 48"/>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 v="Road-750 Black, 44"/>
        <s v="Road-750 Black, 48"/>
        <s v="Road-750 Black, 52"/>
        <s v="Road-750 Black, 58"/>
        <s v="Short-Sleeve Classic Jersey, L"/>
        <s v="Short-Sleeve Classic Jersey, M"/>
        <s v="Short-Sleeve Classic Jersey, S"/>
        <s v="Short-Sleeve Classic Jersey, XL"/>
        <s v="Sport-100 Helmet, Black"/>
        <s v="Sport-100 Helmet, Blue"/>
        <s v="Sport-100 Helmet, Red"/>
        <s v="Touring Tire"/>
        <s v="Touring Tire Tube"/>
        <s v="Touring-1000 Blue, 46"/>
        <s v="Touring-1000 Blue, 50"/>
        <s v="Touring-1000 Blue, 54"/>
        <s v="Touring-1000 Blue, 60"/>
        <s v="Touring-1000 Yellow, 46"/>
        <s v="Touring-1000 Yellow, 50"/>
        <s v="Touring-1000 Yellow, 54"/>
        <s v="Touring-1000 Yellow, 60"/>
        <s v="Touring-2000 Blue, 46"/>
        <s v="Touring-2000 Blue, 50"/>
        <s v="Touring-2000 Blue, 54"/>
        <s v="Touring-2000 Blue, 60"/>
        <s v="Touring-3000 Blue, 44"/>
        <s v="Touring-3000 Blue, 50"/>
        <s v="Touring-3000 Blue, 54"/>
        <s v="Touring-3000 Blue, 58"/>
        <s v="Touring-3000 Blue, 62"/>
        <s v="Touring-3000 Yellow, 44"/>
        <s v="Touring-3000 Yellow, 50"/>
        <s v="Touring-3000 Yellow, 54"/>
        <s v="Touring-3000 Yellow, 58"/>
        <s v="Touring-3000 Yellow, 62"/>
        <s v="Water Bottle - 30 oz."/>
        <s v="Women's Mountain Shorts, L"/>
        <s v="Women's Mountain Shorts, M"/>
        <s v="Women's Mountain Shorts, S"/>
      </sharedItems>
    </cacheField>
    <cacheField name="[DimCustomer].[Full_Name].[Full_Name]" caption="Full_Name" numFmtId="0" hierarchy="4" level="1">
      <sharedItems count="2408">
        <s v="Abby  Patel"/>
        <s v="Abby T Raman"/>
        <s v="Abigail  Washington"/>
        <s v="Abigail S Richardson"/>
        <s v="Adam  Powell"/>
        <s v="Adam  Ross"/>
        <s v="Adam L Flores"/>
        <s v="Adriana  Suri"/>
        <s v="Adriana A Lopez"/>
        <s v="Adriana M Sara"/>
        <s v="Adrienne  Gomez"/>
        <s v="Adrienne  Martin"/>
        <s v="Adrienne L Alvarez"/>
        <s v="Aidan  Foster"/>
        <s v="Aimee  Chen"/>
        <s v="Aimee  Guo"/>
        <s v="Aimee  Li"/>
        <s v="Aimee  Wu"/>
        <s v="Aimee  Zhang"/>
        <s v="Aimee H Zheng"/>
        <s v="Alan  Lin"/>
        <s v="Alan  Lu"/>
        <s v="Alan  Shen"/>
        <s v="Alan  Wang"/>
        <s v="Alan  Zheng"/>
        <s v="Alan  Zhou"/>
        <s v="Alan  Zhu"/>
        <s v="Alan A Huang"/>
        <s v="Alan L Yang"/>
        <s v="Albert L Navarro"/>
        <s v="Albert R Alvarez"/>
        <s v="Alberto C Jiménez"/>
        <s v="Alberto D Hernandez"/>
        <s v="Alberto G Suarez"/>
        <s v="Alberto J Muñoz"/>
        <s v="Alberto L Ruiz"/>
        <s v="Alberto L Serrano"/>
        <s v="Alberto P Gill"/>
        <s v="Alberto R Blanco"/>
        <s v="Alejandro  Beck"/>
        <s v="Alejandro  Hu"/>
        <s v="Alejandro  Huang"/>
        <s v="Alejandro  Kumar"/>
        <s v="Alejandro A Li"/>
        <s v="Alejandro K Goel"/>
        <s v="Alejandro M Yang"/>
        <s v="Alejandro P Zhang"/>
        <s v="Alejandro R Xu"/>
        <s v="Alejandro W Liang"/>
        <s v="Alex T Scott"/>
        <s v="Alexa  Murphy"/>
        <s v="Alexandra B Allen"/>
        <s v="Alexandra C Flores"/>
        <s v="Alexandra H Watson"/>
        <s v="Alexia D Barnes"/>
        <s v="Alexia M Henderson"/>
        <s v="Alexis  Gonzales"/>
        <s v="Alexis  Hayes"/>
        <s v="Alexis D Williams"/>
        <s v="Alexis L Russell"/>
        <s v="Alfredo  Carlson"/>
        <s v="Alfredo  Ramos"/>
        <s v="Alfredo  Ruiz"/>
        <s v="Alfredo  Serrano"/>
        <s v="Alfredo  Torres"/>
        <s v="Alfredo C Gomez"/>
        <s v="Alfredo C Munoz"/>
        <s v="Alfredo T Alonso"/>
        <s v="Alfredo W Ortega"/>
        <s v="Alicia  Lal"/>
        <s v="Alicia  Xie"/>
        <s v="Alicia  Xu"/>
        <s v="Alicia  Yuan"/>
        <s v="Alicia A Chapman"/>
        <s v="Alicia L Beck"/>
        <s v="Alicia W She"/>
        <s v="Alisha  Chander"/>
        <s v="Alisha  Holt"/>
        <s v="Alisha  Wu"/>
        <s v="Alisha  Xu"/>
        <s v="Alisha  Zheng"/>
        <s v="Alisha A Zeng"/>
        <s v="Alisha C Lal"/>
        <s v="Alisha E Beck"/>
        <s v="Alisha J Chen"/>
        <s v="Alisha J Shen"/>
        <s v="Alisha M Zhao"/>
        <s v="Alison  Jai"/>
        <s v="Alison  Kumar"/>
        <s v="Alison  Pal"/>
        <s v="Alison  Xu"/>
        <s v="Alison A Shen"/>
        <s v="Alison J Anand"/>
        <s v="Alison J Raje"/>
        <s v="Allen  Smith"/>
        <s v="Allen  Suri"/>
        <s v="Allen B Perez"/>
        <s v="Allen L Rodriguez"/>
        <s v="Allison A Peterson"/>
        <s v="Allison J Cooper"/>
        <s v="Allison R Young"/>
        <s v="Alvin  Li"/>
        <s v="Alvin B Ye"/>
        <s v="Alvin D Cai"/>
        <s v="Alvin E She"/>
        <s v="Alvin M Xie"/>
        <s v="Alvin M Zeng"/>
        <s v="Alyssa  Martin"/>
        <s v="Alyssa M Alexander"/>
        <s v="Alyssa M Ward"/>
        <s v="Amanda  Coleman"/>
        <s v="Amanda  Jenkins"/>
        <s v="Amber  Adams"/>
        <s v="Amy  Gao"/>
        <s v="Amy  Hu"/>
        <s v="Amy  Liang"/>
        <s v="Amy  Ye"/>
        <s v="Amy  Zeng"/>
        <s v="Amy E Chow"/>
        <s v="Andre  Sanchez"/>
        <s v="Andre  Smith"/>
        <s v="Andre H Garcia"/>
        <s v="Andre L Chandra"/>
        <s v="Andrea  Collins"/>
        <s v="Andrés  Anand"/>
        <s v="Andres C Sharma"/>
        <s v="Andres E Chander"/>
        <s v="Andres E Raji"/>
        <s v="Andres L Lal"/>
        <s v="Andy L Dominguez"/>
        <s v="Angel  Evans"/>
        <s v="Angel  Nelson"/>
        <s v="Angel M Cox"/>
        <s v="Angela  Jenkins"/>
        <s v="Angela T Henderson"/>
        <s v="Ann  Gonzalez"/>
        <s v="Ann  Madan"/>
        <s v="Ann  Martinez"/>
        <s v="Ann  Patel"/>
        <s v="Ann M Mehta"/>
        <s v="Anna  Rogers"/>
        <s v="Anna J Martinez"/>
        <s v="Anna M Jenkins"/>
        <s v="Anna R Williams"/>
        <s v="Anne  Gill"/>
        <s v="Anne  Gomez"/>
        <s v="Anne  Gutierrez"/>
        <s v="Anne  Ortega"/>
        <s v="Anne  Vazquez"/>
        <s v="Anthony T Walker"/>
        <s v="Antonio D Flores"/>
        <s v="Antonio G Patterson"/>
        <s v="April  Beck"/>
        <s v="April A Tang"/>
        <s v="April C Goel"/>
        <s v="April R Raje"/>
        <s v="Arianna E Sanders"/>
        <s v="Armando  Hernandez"/>
        <s v="Armando M Alonso"/>
        <s v="Armando S Gomez"/>
        <s v="Arthur  Alvarez"/>
        <s v="Arthur  Kapoor"/>
        <s v="Arthur  Prasad"/>
        <s v="Arthur  Raman"/>
        <s v="Arthur  Rodriguez"/>
        <s v="Arthur  Suri"/>
        <s v="Arthur B Patel"/>
        <s v="Arthur L Chandra"/>
        <s v="Arthur L Martin"/>
        <s v="Arturo  Andersen"/>
        <s v="Arturo  Raji"/>
        <s v="Arturo  Sharma"/>
        <s v="Arturo  Xu"/>
        <s v="Arturo A Deng"/>
        <s v="Arturo C Raje"/>
        <s v="Arturo C Zheng"/>
        <s v="Ashlee  Luo"/>
        <s v="Ashlee D Tang"/>
        <s v="Ashlee E Raje"/>
        <s v="Ashley  Russell"/>
        <s v="Ashley E Taylor"/>
        <s v="Audrey  Hernandez"/>
        <s v="Audrey  Ramos"/>
        <s v="Audrey  Serrano"/>
        <s v="Audrey A Carlson"/>
        <s v="Audrey V Munoz"/>
        <s v="Austin F Walker"/>
        <s v="Autumn  Wang"/>
        <s v="Autumn A Guo"/>
        <s v="Autumn I Chen"/>
        <s v="Autumn L Zhou"/>
        <s v="Bailey  Torres"/>
        <s v="Barbara  Ashe"/>
        <s v="Barbara  Beck"/>
        <s v="Barbara  Deng"/>
        <s v="Barbara  Goel"/>
        <s v="Barbara  Huang"/>
        <s v="Barbara  Li"/>
        <s v="Barbara  Nara"/>
        <s v="Barbara  Shen"/>
        <s v="Barbara  Tang"/>
        <s v="Barbara  Zeng"/>
        <s v="Barbara  Zheng"/>
        <s v="Barbara R. Schultz"/>
        <s v="Barbara W Lal"/>
        <s v="Barry  Sai"/>
        <s v="Barry  Suri"/>
        <s v="Barry A Kovár"/>
        <s v="Barry R Lopez"/>
        <s v="Barry R Sara"/>
        <s v="Beth  Moreno"/>
        <s v="Beth  Rubio"/>
        <s v="Beth  Serrano"/>
        <s v="Beth A Srini"/>
        <s v="Beth H Jiménez"/>
        <s v="Beth K Martin"/>
        <s v="Beth L Hernandez"/>
        <s v="Beth M Alvarez"/>
        <s v="Bethany  Goel"/>
        <s v="Bethany  Kumar"/>
        <s v="Bethany  Luo"/>
        <s v="Bethany  Nath"/>
        <s v="Bethany G Yuan"/>
        <s v="Bethany L Raheem"/>
        <s v="Bethany L Shan"/>
        <s v="Bianca  Chen"/>
        <s v="Bianca  Ma"/>
        <s v="Bianca  Zhao"/>
        <s v="Bianca C Gao"/>
        <s v="Bianca K Liu"/>
        <s v="Billy  Blanco"/>
        <s v="Billy C Carlson"/>
        <s v="Billy M Alonso"/>
        <s v="Billy M Suarez"/>
        <s v="Birgit  Seidel"/>
        <s v="Bobby  Rodriguez"/>
        <s v="Bobby D Saunders"/>
        <s v="Bonnie  Jai"/>
        <s v="Bonnie  Raje"/>
        <s v="Bonnie A Beck"/>
        <s v="Bonnie L Chande"/>
        <s v="Bonnie R Sharma"/>
        <s v="Brad  Ashe"/>
        <s v="Brad  Xu"/>
        <s v="Brad C Jai"/>
        <s v="Brad M Goel"/>
        <s v="Bradley  Anand"/>
        <s v="Bradley  Carson"/>
        <s v="Bradley  Goel"/>
        <s v="Bradley  Lal"/>
        <s v="Bradley  Rai"/>
        <s v="Bradley  Yuan"/>
        <s v="Bradley E Raji"/>
        <s v="Bradley L She"/>
        <s v="Bradley M Pal"/>
        <s v="Brandi  Alonso"/>
        <s v="Brandi  Jiménez"/>
        <s v="Brandi  Suarez"/>
        <s v="Brandi C Hernandez"/>
        <s v="Brandi L Blanco"/>
        <s v="Brandi M Gomez"/>
        <s v="Brandy  Garcia"/>
        <s v="Brandy  Saunders"/>
        <s v="Brandy A Madan"/>
        <s v="Brandy B Fernandez"/>
        <s v="Brandy P Prasad"/>
        <s v="Brandy S Lopez"/>
        <s v="Brenda  Arun"/>
        <s v="Brenda  Gonzalez"/>
        <s v="Brenda  Madan"/>
        <s v="Brenda  Perez"/>
        <s v="Brenda J Stone"/>
        <s v="Brenda L Fernandez"/>
        <s v="Brendan  Andersen"/>
        <s v="Brendan  Goldstein"/>
        <s v="Brendan  Jai"/>
        <s v="Brendan  Raji"/>
        <s v="Brendan  Xie"/>
        <s v="Brendan A Rai"/>
        <s v="Brendan L Shen"/>
        <s v="Brent  Ma"/>
        <s v="Brent  McDonald"/>
        <s v="Brent  Ye"/>
        <s v="Brent  Zhou"/>
        <s v="Brent J Guo"/>
        <s v="Brent R He"/>
        <s v="Brett  Rodriguez"/>
        <s v="Brett  Van"/>
        <s v="Brett A Prasad"/>
        <s v="Brett L Kapoor"/>
        <s v="Brett L Raman"/>
        <s v="Briana  Carlson"/>
        <s v="Briana  Diaz"/>
        <s v="Briana  Munoz"/>
        <s v="Briana A Suarez"/>
        <s v="Briana J Ramos"/>
        <s v="Briana L Martin"/>
        <s v="Briana L Ortega"/>
        <s v="Briana T Jiménez"/>
        <s v="Brianna  Flores"/>
        <s v="Brianna J Johnson"/>
        <s v="Brianna K Griffin"/>
        <s v="Bridget  Goel"/>
        <s v="Bridget  Kumar"/>
        <s v="Bridget  Shan"/>
        <s v="Bridget  Shen"/>
        <s v="Bridget  Tang"/>
        <s v="Britta  Simon"/>
        <s v="Brittney  Ma"/>
        <s v="Brittney  Sun"/>
        <s v="Brittney K Zeng"/>
        <s v="Brittney M Liu"/>
        <s v="Brittney M She"/>
        <s v="Brittney R Liang"/>
        <s v="Brooke  James"/>
        <s v="Brooke  Ward"/>
        <s v="Brooke P Gray"/>
        <s v="Bruce  Hernandez"/>
        <s v="Bruce  Sai"/>
        <s v="Bruce C Blanco"/>
        <s v="Bruce D Martinez"/>
        <s v="Bruce D Navarro"/>
        <s v="Bruce F Moreno"/>
        <s v="Bruce G Madan"/>
        <s v="Bruce L Jiménez"/>
        <s v="Bryant  Rana"/>
        <s v="Bryant C Sanchez"/>
        <s v="Bryant L Patel"/>
        <s v="Bryant L Perez"/>
        <s v="Byron  Carlson"/>
        <s v="Byron  Jiménez"/>
        <s v="Byron  Navarro"/>
        <s v="Byron  Ramos"/>
        <s v="Byron  Vazquez"/>
        <s v="Calvin  Andersen"/>
        <s v="Calvin  Rai"/>
        <s v="Calvin  Yuan"/>
        <s v="Calvin E Xu"/>
        <s v="Calvin J Nara"/>
        <s v="Calvin S Jai"/>
        <s v="Calvin W Shen"/>
        <s v="Cameron M Thompson"/>
        <s v="Candace  Kapoor"/>
        <s v="Candace  Srini"/>
        <s v="Candace  Subram"/>
        <s v="Candace J Arun"/>
        <s v="Candace L Sanchez"/>
        <s v="Candace M Raman"/>
        <s v="Candice  Cai"/>
        <s v="Candice I Lu"/>
        <s v="Candice J Zimmerman"/>
        <s v="Candice M Gao"/>
        <s v="Candice S Zhu"/>
        <s v="Cara  Hu"/>
        <s v="Cara  Li"/>
        <s v="Cara  Zeng"/>
        <s v="Cara  Zhang"/>
        <s v="Cara B Gao"/>
        <s v="Cara L Zheng"/>
        <s v="Cara R Guo"/>
        <s v="Carl  Chander"/>
        <s v="Carl  Jai"/>
        <s v="Carl P Yuan"/>
        <s v="Carl S Goel"/>
        <s v="Carla  Arthur"/>
        <s v="Carla  Sanchez"/>
        <s v="Carla A Sullivan"/>
        <s v="Carla D Madan"/>
        <s v="Carla J Gonzalez"/>
        <s v="Carla V Rodriguez"/>
        <s v="Carlos  Edwards"/>
        <s v="Carlos  Morgan"/>
        <s v="Carlos J Evans"/>
        <s v="Carlos M. Short"/>
        <s v="Carly  Anand"/>
        <s v="Carly  Jai"/>
        <s v="Carly C Goel"/>
        <s v="Carly J Nath"/>
        <s v="Carly J Raje"/>
        <s v="Carmen C Perez"/>
        <s v="Carmen E Suri"/>
        <s v="Carmen R Chandra"/>
        <s v="Carmen S Lopez"/>
        <s v="Carmen W Sara"/>
        <s v="Carolyn  Ramos"/>
        <s v="Carolyn  Torres"/>
        <s v="Carolyn M Ruiz"/>
        <s v="Carrie  Gomez"/>
        <s v="Carrie C Gutierrez"/>
        <s v="Carrie R Munoz"/>
        <s v="Casey  Chande"/>
        <s v="Casey  Suarez"/>
        <s v="Casey  Xie"/>
        <s v="Casey A Raje"/>
        <s v="Casey C Deng"/>
        <s v="Casey E Alonso"/>
        <s v="Casey J Xu"/>
        <s v="Casey S Vazquez"/>
        <s v="Casey W Munoz"/>
        <s v="Cassandra  Mehta"/>
        <s v="Cassandra  Raman"/>
        <s v="Cassandra B Suri"/>
        <s v="Cassandra M Subram"/>
        <s v="Cassidy  Henderson"/>
        <s v="Cassie J Yuan"/>
        <s v="Cassie M Anand"/>
        <s v="Cassie M Chander"/>
        <s v="Cassie S Sutton"/>
        <s v="Catherine K Cox"/>
        <s v="Cedric  Liu"/>
        <s v="Cedric  Xu"/>
        <s v="Cedric  Yang"/>
        <s v="Cedric A Sharma"/>
        <s v="Cedric B Kumar"/>
        <s v="Cedric M Nara"/>
        <s v="Cedric R Guo"/>
        <s v="Cedric R She"/>
        <s v="Cedric W Ma"/>
        <s v="Cesar  Lopez"/>
        <s v="César C Raman"/>
        <s v="Cesar J Kapoor"/>
        <s v="Cesar J Mehta"/>
        <s v="Cesar L Perez"/>
        <s v="Cesar R Chandra"/>
        <s v="Chad  Anand"/>
        <s v="Chad  Goel"/>
        <s v="Chad A Raje"/>
        <s v="Chad A Xie"/>
        <s v="Chad C Yuan"/>
        <s v="Charles E Sanders"/>
        <s v="Charles M Murphy"/>
        <s v="Chelsea  Lopez"/>
        <s v="Cheryl  Navarro"/>
        <s v="Cheryl C Munoz"/>
        <s v="Cheryl G Sanz"/>
        <s v="Cheryl O Gutierrez"/>
        <s v="Chloe L Johnson"/>
        <s v="Christian  Sharma"/>
        <s v="Christian L Smith"/>
        <s v="Christine  She"/>
        <s v="Christine  Yuan"/>
        <s v="Christine A Goel"/>
        <s v="Christine D Stone"/>
        <s v="Christine J Luo"/>
        <s v="Christy  Ma"/>
        <s v="Christy  Rai"/>
        <s v="Christy  Raje"/>
        <s v="Christy  Raji"/>
        <s v="Christy  Sun"/>
        <s v="Christy  Ye"/>
        <s v="Christy D Gao"/>
        <s v="Christy D Wu"/>
        <s v="Christy I Liang"/>
        <s v="Christy M Chow"/>
        <s v="Christy R Tang"/>
        <s v="Cindy  Raman"/>
        <s v="Cindy A Mehta"/>
        <s v="Cindy G Ramos"/>
        <s v="Clarence  Xu"/>
        <s v="Clarence A Zhu"/>
        <s v="Clarence D Rai"/>
        <s v="Clarence E Chander"/>
        <s v="Clarence L Wu"/>
        <s v="Clarence M Zhang"/>
        <s v="Clarence R Chen"/>
        <s v="Claudia  Zhang"/>
        <s v="Claudia A Lin"/>
        <s v="Clayton  Chavez"/>
        <s v="Clayton  Jai"/>
        <s v="Clayton  Nara"/>
        <s v="Clayton  Pal"/>
        <s v="Clayton A Chen"/>
        <s v="Clayton K Rai"/>
        <s v="Clayton M Lin"/>
        <s v="Clayton W Xu"/>
        <s v="Clifford  Gonzalez"/>
        <s v="Clifford  Martinez"/>
        <s v="Clifford  Prasad"/>
        <s v="Clifford  Sai"/>
        <s v="Clifford C Chapman"/>
        <s v="Clifford E Lopez"/>
        <s v="Clifford M Sara"/>
        <s v="Clinton  Hernandez"/>
        <s v="Clinton E Carlson"/>
        <s v="Clinton F Romero"/>
        <s v="Cody A Cooper"/>
        <s v="Cole E Ramirez"/>
        <s v="Colin  Kumar"/>
        <s v="Colin  Ma"/>
        <s v="Colin  Shan"/>
        <s v="Colin  Tang"/>
        <s v="Colin  Yuan"/>
        <s v="Colin  Zhu"/>
        <s v="Colin B Deng"/>
        <s v="Colin B He"/>
        <s v="Colin C Xu"/>
        <s v="Colin D Zhao"/>
        <s v="Colin J Yang"/>
        <s v="Colin K Stone"/>
        <s v="Colin M Lal"/>
        <s v="Colleen  Rai"/>
        <s v="Colleen  Raji"/>
        <s v="Colleen  Xu"/>
        <s v="Colleen  Zheng"/>
        <s v="Colleen  Zhou"/>
        <s v="Colleen  Zhu"/>
        <s v="Colleen C West"/>
        <s v="Colleen D Shan"/>
        <s v="Colleen E Luo"/>
        <s v="Colleen S Deng"/>
        <s v="Connor  Flores"/>
        <s v="Connor  Yang"/>
        <s v="Corey  Raji"/>
        <s v="Corey H Lal"/>
        <s v="Corey J Xie"/>
        <s v="Corey M Sharma"/>
        <s v="Corey R Chavez"/>
        <s v="Corey T She"/>
        <s v="Cory  Madan"/>
        <s v="Cory  Prasad"/>
        <s v="Cory  Weber"/>
        <s v="Cory A Martinez"/>
        <s v="Cory B Subram"/>
        <s v="Cory E Malhotra"/>
        <s v="Craig  Ramos"/>
        <s v="Craig V Munoz"/>
        <s v="Cristina  Xu"/>
        <s v="Cristina D Tang"/>
        <s v="Cristina J Sharma"/>
        <s v="Cristina M Lal"/>
        <s v="Cristina N Kumar"/>
        <s v="Cristina S Raje"/>
        <s v="Crystal  Zhao"/>
        <s v="Crystal A Lu"/>
        <s v="Crystal A Yang"/>
        <s v="Crystal C Wang"/>
        <s v="Crystal E Xu"/>
        <s v="Crystal L Huang"/>
        <s v="Crystal L Li"/>
        <s v="Crystal M Chen"/>
        <s v="Curtis  Cai"/>
        <s v="Curtis  Ma"/>
        <s v="Curtis  Yang"/>
        <s v="Curtis A Wang"/>
        <s v="Curtis D Gao"/>
        <s v="Curtis S Zheng"/>
        <s v="Cynthia  Chandra"/>
        <s v="Cynthia  Gonzalez"/>
        <s v="Cynthia  Kapoor"/>
        <s v="Cynthia  Malhotra"/>
        <s v="Cynthia  Weber"/>
        <s v="Cynthia E Rodriguez"/>
        <s v="Cynthia M Patel"/>
        <s v="Cynthia S Sanchez"/>
        <s v="Daisy  Jiménez"/>
        <s v="Daisy  Navarro"/>
        <s v="Daisy A Rubio"/>
        <s v="Daisy L Vazquez"/>
        <s v="Dale  Pal"/>
        <s v="Dale  Raji"/>
        <s v="Dale B Nath"/>
        <s v="Dale K Chande"/>
        <s v="Dale L Nara"/>
        <s v="Dalton D Miller"/>
        <s v="Damien K Raji"/>
        <s v="Damien M Shan"/>
        <s v="Damien M Ye"/>
        <s v="Damien M Zhu"/>
        <s v="Dana  Gutierrez"/>
        <s v="Dana C Diaz"/>
        <s v="Dana D Moreno"/>
        <s v="Dana D Ramos"/>
        <s v="Dana J Navarro"/>
        <s v="Daniel  Johnson"/>
        <s v="Danny  Ruiz"/>
        <s v="Danny  Serrano"/>
        <s v="Danny  Travers"/>
        <s v="Danny C Diaz"/>
        <s v="Danny J Vazquez"/>
        <s v="Danny M Moreno"/>
        <s v="Danny M Schmidt"/>
        <s v="Danny V Gomez"/>
        <s v="Darrell  Lal"/>
        <s v="Darrell  Raje"/>
        <s v="Darrell  Yuan"/>
        <s v="Darrell J Luo"/>
        <s v="Darrell J Shan"/>
        <s v="Darren  Alonso"/>
        <s v="Darren  Garcia"/>
        <s v="Darren  Lopez"/>
        <s v="Darren  Munoz"/>
        <s v="Darren  Prasad"/>
        <s v="Darren A Gutierrez"/>
        <s v="Darren L Malhotra"/>
        <s v="Darren M Dominguez"/>
        <s v="Darren M Rana"/>
        <s v="Darren P Srini"/>
        <s v="Darryl  Lu"/>
        <s v="Darryl J Lin"/>
        <s v="Darryl K Yang"/>
        <s v="Darryl R Ma"/>
        <s v="David  Alexander"/>
        <s v="David A Li"/>
        <s v="David J Lee"/>
        <s v="Dawn  Goel"/>
        <s v="Dawn  He"/>
        <s v="Dawn  Zhu"/>
        <s v="Dawn A Ma"/>
        <s v="Dawn A Zhang"/>
        <s v="Dawn B Li"/>
        <s v="Dawn C Liu"/>
        <s v="Dawn D Zeng"/>
        <s v="Dawn E Huang"/>
        <s v="Dawn F Zheng"/>
        <s v="Dawn L Nath"/>
        <s v="Dawn M Nara"/>
        <s v="Dawn N Lin"/>
        <s v="Dawn R Tang"/>
        <s v="Deanna  Ashe"/>
        <s v="Deanna  Martin"/>
        <s v="Deanna  Moreno"/>
        <s v="Deanna  Srini"/>
        <s v="Deanna H Raman"/>
        <s v="Deanna H Schmidt"/>
        <s v="Deanna S Gonzalez"/>
        <s v="Deanna T Rubio"/>
        <s v="Deanna W Serrano"/>
        <s v="Deb  Price"/>
        <s v="Deborah  Andersen"/>
        <s v="Deborah  Deng"/>
        <s v="Deborah  Shan"/>
        <s v="Deborah  Tang"/>
        <s v="Deborah T Lal"/>
        <s v="Denise  Arun"/>
        <s v="Denise  Mehta"/>
        <s v="Denise  Prasad"/>
        <s v="Denise  Stone"/>
        <s v="Denise L Vance"/>
        <s v="Denise R Madan"/>
        <s v="Dennis  Liang"/>
        <s v="Dennis  Lin"/>
        <s v="Dennis  Xu"/>
        <s v="Dennis E Zheng"/>
        <s v="Dennis J He"/>
        <s v="Dennis J Hu"/>
        <s v="Dennis K Sun"/>
        <s v="Dennis M Ye"/>
        <s v="Dennis S Zeng"/>
        <s v="Derek  Beck"/>
        <s v="Derek  Pal"/>
        <s v="Derek  Raje"/>
        <s v="Derek  She"/>
        <s v="Derek  Xie"/>
        <s v="Derek E Jai"/>
        <s v="Derek L Yuan"/>
        <s v="Derek M Kumar"/>
        <s v="Derrick R Diaz"/>
        <s v="Desiree  Alvarez"/>
        <s v="Desiree D Rubio"/>
        <s v="Desirée E Moreno"/>
        <s v="Desiree J Romero"/>
        <s v="Destiny  Jones"/>
        <s v="Destiny  Lee"/>
        <s v="Destiny C Bailey"/>
        <s v="Destiny W Watson"/>
        <s v="Devin  Adams"/>
        <s v="Devin  Campbell"/>
        <s v="Devin J Green"/>
        <s v="Devin J Moore"/>
        <s v="Devin L Taylor"/>
        <s v="Devon  Jai"/>
        <s v="Devon C Nara"/>
        <s v="Devon D Luo"/>
        <s v="Devon D Raji"/>
        <s v="Devon J Kennedy"/>
        <s v="Devon L Lal"/>
        <s v="Diana  Alvarez"/>
        <s v="Diana  Gill"/>
        <s v="Diana F Hernandez"/>
        <s v="Diana J Moreno"/>
        <s v="Diana L Alonso"/>
        <s v="Diane  Gill"/>
        <s v="Diane  Martin"/>
        <s v="Diane A Bradley"/>
        <s v="Diane D Vazquez"/>
        <s v="Diane F Romero"/>
        <s v="Diane L Ramos"/>
        <s v="Diane M Alonso"/>
        <s v="Diane M Sanz"/>
        <s v="Diane M Torres"/>
        <s v="Dominic B Lopez"/>
        <s v="Dominic D Prasad"/>
        <s v="Dominic J Kapoor"/>
        <s v="Dominic M Sullivan"/>
        <s v="Dominique  Perez"/>
        <s v="Dominique D Raman"/>
        <s v="Dominique J Gonzalez"/>
        <s v="Don  Guo"/>
        <s v="Donald  Gonzalez"/>
        <s v="Donald A Lopez"/>
        <s v="Donald L Rodriguez"/>
        <s v="Donald M Sara"/>
        <s v="Donna  Lal"/>
        <s v="Donna  Sharma"/>
        <s v="Donna A Raje"/>
        <s v="Donna J Beck"/>
        <s v="Dorothy B. Robinson"/>
        <s v="Douglas  Patel"/>
        <s v="Douglas L Malhotra"/>
        <s v="Douglas M Srini"/>
        <s v="Drew  Goel"/>
        <s v="Drew  Pal"/>
        <s v="Drew  Shan"/>
        <s v="Drew M Jai"/>
        <s v="Drew W Tang"/>
        <s v="Dustin  Chander"/>
        <s v="Dustin  Goldstein"/>
        <s v="Dustin  Luo"/>
        <s v="Dustin  Pal"/>
        <s v="Dustin  Shen"/>
        <s v="Dustin  Xie"/>
        <s v="Dustin A Lal"/>
        <s v="Dustin M Nara"/>
        <s v="Dwayne  Serrano"/>
        <s v="Dwayne A Gill"/>
        <s v="Dwayne R Torres"/>
        <s v="Dylan E Rodriguez"/>
        <s v="Ebony  Carlson"/>
        <s v="Ebony  Gonzalez"/>
        <s v="Ebony  Madan"/>
        <s v="Ebony  Munoz"/>
        <s v="Ebony  Prasad"/>
        <s v="Ebony  Rodriguez"/>
        <s v="Ebony A Romero"/>
        <s v="Ebony E Ashe"/>
        <s v="Ebony F Martin"/>
        <s v="Ebony J Mehta"/>
        <s v="Ebony R Dominguez"/>
        <s v="Eddie  Carlson"/>
        <s v="Eddie  Ortega"/>
        <s v="Eddie A Sanz"/>
        <s v="Eddie C Navarro"/>
        <s v="Eddie J Gill"/>
        <s v="Eddie L Torres"/>
        <s v="Eddie T Ramos"/>
        <s v="Eddie T Vazquez"/>
        <s v="Edgar  Mehta"/>
        <s v="Edgar A Gonzalez"/>
        <s v="Edgar B Martinez"/>
        <s v="Eduardo  Morris"/>
        <s v="Eduardo C Jackson"/>
        <s v="Edward  Hayes"/>
        <s v="Edward  Miller"/>
        <s v="Edward L Wilson"/>
        <s v="Edwin  Bhat"/>
        <s v="Edwin  Gao"/>
        <s v="Edwin  Hu"/>
        <s v="Edwin  Tang"/>
        <s v="Edwin  Ye"/>
        <s v="Edwin  Zhang"/>
        <s v="Edwin  Zhu"/>
        <s v="Edwin F Wu"/>
        <s v="Edwin J Ferrier"/>
        <s v="Edwin J Xu"/>
        <s v="Edwin J Zheng"/>
        <s v="Edwin K Sharma"/>
        <s v="Edwin O Sun"/>
        <s v="Edwin R Nara"/>
        <s v="Elijah D Butler"/>
        <s v="Elijah L Shan"/>
        <s v="Elizabeth  Alexander"/>
        <s v="Elizabeth K Powell"/>
        <s v="Emily  Jones"/>
        <s v="Emily L Long"/>
        <s v="Emma  Bradley"/>
        <s v="Emma A Kelly"/>
        <s v="Emma L Diaz"/>
        <s v="Emma M Johnson"/>
        <s v="Emmanuel  Fernandez"/>
        <s v="Emmanuel  Malhotra"/>
        <s v="Emmanuel V Martinez"/>
        <s v="Eric C Gonzalez"/>
        <s v="Erica  Zeng"/>
        <s v="Erica  Zhu"/>
        <s v="Erica E Ye"/>
        <s v="Erica P Sun"/>
        <s v="Erick  Suri"/>
        <s v="Erick E Mehta"/>
        <s v="Erik C Hernandez"/>
        <s v="Erik E Navarro"/>
        <s v="Erik J Blanco"/>
        <s v="Erik M Alvarez"/>
        <s v="Erika  Suarez"/>
        <s v="Erika A Gill"/>
        <s v="Erika L Blanco"/>
        <s v="Ernest  Guo"/>
        <s v="Ernest L Wu"/>
        <s v="Ernest M Zeng"/>
        <s v="Ethan  Jai"/>
        <s v="Ethan  Jones"/>
        <s v="Ethan C Martinez"/>
        <s v="Ethan M Martin"/>
        <s v="Eugene  Gao"/>
        <s v="Eugene  Liang"/>
        <s v="Eugene A Ma"/>
        <s v="Eugene L He"/>
        <s v="Eugene L Huang"/>
        <s v="Evan  King"/>
        <s v="Evan L Edwards"/>
        <s v="Evan V James"/>
        <s v="Evelyn  Perez"/>
        <s v="Evelyn  Rodriguez"/>
        <s v="Evelyn  Sai"/>
        <s v="Evelyn D Madan"/>
        <s v="Evelyn D Rana"/>
        <s v="Evelyn S Subram"/>
        <s v="Faith  Cook"/>
        <s v="Faith F Barnes"/>
        <s v="Felicia A Moreno"/>
        <s v="Felicia D Munoz"/>
        <s v="Felicia J Diaz"/>
        <s v="Felicia J Ortega"/>
        <s v="Fernando  Green"/>
        <s v="Fernando  Martinez"/>
        <s v="Fernando  Thompson"/>
        <s v="Fernando G Nelson"/>
        <s v="Fernando K Wood"/>
        <s v="Fernando M Bryant"/>
        <s v="Francis  Alvarez"/>
        <s v="Francis  Gutierrez"/>
        <s v="Francis  Ramos"/>
        <s v="Francis  Romero"/>
        <s v="Francis  Sanz"/>
        <s v="Francis D Ruiz"/>
        <s v="Francis E Vazquez"/>
        <s v="Francisco  Prasad"/>
        <s v="Francisco A Subram"/>
        <s v="Francisco S Madan"/>
        <s v="Francisco W Sai"/>
        <s v="Frank  Carlson"/>
        <s v="Frank F Diaz"/>
        <s v="Frank G Hernandez"/>
        <s v="Frank M Romero"/>
        <s v="Frank M Ruiz"/>
        <s v="Franklin  Ma"/>
        <s v="Franklin  Shen"/>
        <s v="Franklin A Chen"/>
        <s v="Franklin A Lal"/>
        <s v="Franklin L Ye"/>
        <s v="Frederick  Martinez"/>
        <s v="Frederick S Rodriguez"/>
        <s v="Gabriel  Lal"/>
        <s v="Gabriel C Alexander"/>
        <s v="Gabriel J Mitchell"/>
        <s v="Gabriella  Parker"/>
        <s v="Gabriella  Sanders"/>
        <s v="Gabrielle R Stewart"/>
        <s v="Gail C Alexander"/>
        <s v="Gary  Romero"/>
        <s v="Gary B Gill"/>
        <s v="Gary C Gutierrez"/>
        <s v="Gavin M Perry"/>
        <s v="Geoffrey  Sara"/>
        <s v="Geoffrey M Madan"/>
        <s v="Geoffrey P Raman"/>
        <s v="Geoffrey W Malhotra"/>
        <s v="George  Lopez"/>
        <s v="George  Sara"/>
        <s v="George C Prasad"/>
        <s v="George L Gonzalez"/>
        <s v="George M Sanchez"/>
        <s v="George R Vance"/>
        <s v="Gerald  Arun"/>
        <s v="Gerald  Chandra"/>
        <s v="Gerald  Suri"/>
        <s v="Gerald J Sanz"/>
        <s v="Gerald K Martin"/>
        <s v="Gerald M Diaz"/>
        <s v="Gerald M Serrano"/>
        <s v="Gilbert  Gao"/>
        <s v="Gilbert  Goel"/>
        <s v="Gilbert  He"/>
        <s v="Gilbert  Li"/>
        <s v="Gilbert  Ye"/>
        <s v="Gilbert  Zhou"/>
        <s v="Gilbert  Zhu"/>
        <s v="Gilbert C Deng"/>
        <s v="Gilbert C Shen"/>
        <s v="Gilbert J Cai"/>
        <s v="Gilbert J Jai"/>
        <s v="Gilbert L Kumar"/>
        <s v="Gina  Hernandez"/>
        <s v="Gina  Romero"/>
        <s v="Gina  Suarez"/>
        <s v="Gina  Torres"/>
        <s v="Gina F Gill"/>
        <s v="Glenn  Liang"/>
        <s v="Glenn  Lin"/>
        <s v="Glenn  Lu"/>
        <s v="Glenn  Xu"/>
        <s v="Glenn A Zhang"/>
        <s v="Glenn C Zhao"/>
        <s v="Glenn J Guo"/>
        <s v="Glenn R Hu"/>
        <s v="Glenn R Wu"/>
        <s v="Gloria  Diaz"/>
        <s v="Gloria  Ruiz"/>
        <s v="Gloria G Serrano"/>
        <s v="Grace  Griffin"/>
        <s v="Grace J Murphy"/>
        <s v="Grant  Becker"/>
        <s v="Grant  Nara"/>
        <s v="Grant B Shen"/>
        <s v="Grant C Deng"/>
        <s v="Grant H Tang"/>
        <s v="Grant R Rai"/>
        <s v="Grant S Raje"/>
        <s v="Gregory  Jai"/>
        <s v="Gregory  Nara"/>
        <s v="Gregory  Shan"/>
        <s v="Gregory  She"/>
        <s v="Gregory  Shen"/>
        <s v="Gregory C Raje"/>
        <s v="Gregory M Becker"/>
        <s v="Hailey A Hernandez"/>
        <s v="Hailey A King"/>
        <s v="Hailey C Alexander"/>
        <s v="Hailey C Allen"/>
        <s v="Haley  Hall"/>
        <s v="Haley  Wright"/>
        <s v="Haley J Ward"/>
        <s v="Haley L Campbell"/>
        <s v="Hannah  Lewis"/>
        <s v="Hannah R Butler"/>
        <s v="Harold  Malhotra"/>
        <s v="Harold  Patel"/>
        <s v="Harold  Prasad"/>
        <s v="Harold  Sai"/>
        <s v="Harold J Martinez"/>
        <s v="Harold K Chandra"/>
        <s v="Harold K Garcia"/>
        <s v="Harold M Rodriguez"/>
        <s v="Heather  Zhao"/>
        <s v="Heather L Lin"/>
        <s v="Hector  Gutierrez"/>
        <s v="Hector  Martin"/>
        <s v="Hector  Moreno"/>
        <s v="Hector  Ruiz"/>
        <s v="Hector J Blanco"/>
        <s v="Hector L Suarez"/>
        <s v="Hector M Gill"/>
        <s v="Heidi  Mehta"/>
        <s v="Heidi A Malhotra"/>
        <s v="Heidi L Martinez"/>
        <s v="Heidi Z Gonzalez"/>
        <s v="Henry  Perez"/>
        <s v="Henry  Sanchez"/>
        <s v="Henry  Vance"/>
        <s v="Henry E Madan"/>
        <s v="Henry M Prasad"/>
        <s v="Holly  Garcia"/>
        <s v="Holly M Fernandez"/>
        <s v="Holly M Suri"/>
        <s v="Holly V Sai"/>
        <s v="Hunter  Gonzales"/>
        <s v="Hunter A Foster"/>
        <s v="Ian  Martinez"/>
        <s v="Ian A Allen"/>
        <s v="Irma J. Sherwood"/>
        <s v="Irving W Schmidt"/>
        <s v="Isaac  Cox"/>
        <s v="Isaac  Lopez"/>
        <s v="Isaac A Phillips"/>
        <s v="Isaac G Morris"/>
        <s v="Isaac M Cook"/>
        <s v="Isabella  Adams"/>
        <s v="Isabella  Bell"/>
        <s v="Isabella A Davis"/>
        <s v="Isabella J Barnes"/>
        <s v="Isabella L Henderson"/>
        <s v="Isabella L Price"/>
        <s v="Isaiah  Ramirez"/>
        <s v="Ivan  Fernandez"/>
        <s v="Ivan  Martinez"/>
        <s v="Ivan A Subram"/>
        <s v="Ivan K Rana"/>
        <s v="Ivan L Garcia"/>
        <s v="Ivan M Prasad"/>
        <s v="Jack J Li"/>
        <s v="Jackson  Evans"/>
        <s v="Jaclyn  Guo"/>
        <s v="Jaclyn  Li"/>
        <s v="Jaclyn  Lin"/>
        <s v="Jaclyn  Liu"/>
        <s v="Jaclyn  Raji"/>
        <s v="Jaclyn  Sun"/>
        <s v="Jaclyn  Xu"/>
        <s v="Jaclyn A Shen"/>
        <s v="Jaclyn C Zhou"/>
        <s v="Jaclyn D Ferrier"/>
        <s v="Jaclyn D Lu"/>
        <s v="Jaclyn D Zhao"/>
        <s v="Jaclyn F Zheng"/>
        <s v="Jaclyn L Xu"/>
        <s v="Jaclyn M Nara"/>
        <s v="Jacqueline  Torres"/>
        <s v="Jacqueline  Wood"/>
        <s v="Jacquelyn  Jimenez"/>
        <s v="Jacquelyn  Navarro"/>
        <s v="Jacquelyn  Vazquez"/>
        <s v="Jacquelyn I Rowe"/>
        <s v="Jacquelyn J Hernandez"/>
        <s v="Jacquelyn P Torres"/>
        <s v="Jada  Rivera"/>
        <s v="Jaime  Andersen"/>
        <s v="Jaime  Hernandez"/>
        <s v="Jaime  Nath"/>
        <s v="Jaime  Ramos"/>
        <s v="Jaime  Shan"/>
        <s v="Jaime  Xie"/>
        <s v="Jaime A Gutierrez"/>
        <s v="Jaime C Muñoz"/>
        <s v="Jaime E Jimenez"/>
        <s v="Jaime L Raji"/>
        <s v="Jaime L Sutton"/>
        <s v="Jaime M Gill"/>
        <s v="Jaime O Kumar"/>
        <s v="Jaime P Ferrier"/>
        <s v="Jaime R Deng"/>
        <s v="Jaime T Navarro"/>
        <s v="Jake  Chen"/>
        <s v="Jake  Huang"/>
        <s v="Jake  Lin"/>
        <s v="Jake A Gao"/>
        <s v="Jake G Zhu"/>
        <s v="Jake L Li"/>
        <s v="Jake M He"/>
        <s v="James  Zhang"/>
        <s v="James E Collins"/>
        <s v="Jamie  Gao"/>
        <s v="Jamie  Sanz"/>
        <s v="Jamie  Zhao"/>
        <s v="Jamie  Zhou"/>
        <s v="Jamie C Hu"/>
        <s v="Jamie H Muñoz"/>
        <s v="Jamie J Zhu"/>
        <s v="Jamie M Lu"/>
        <s v="Jamie S Alan"/>
        <s v="Jamie S Wu"/>
        <s v="Jamie S Yang"/>
        <s v="Jan A Gonzalez"/>
        <s v="Janelle  Malhotra"/>
        <s v="Janelle  Perez"/>
        <s v="Janet L Moreno"/>
        <s v="Janet L Ortega"/>
        <s v="Janet R Vazquez"/>
        <s v="Jared A Morgan"/>
        <s v="Jarrod  Chandra"/>
        <s v="Jarrod  Kapoor"/>
        <s v="Jarrod  Prasad"/>
        <s v="Jarrod  Rodriguez"/>
        <s v="Jarrod  Sara"/>
        <s v="Jarrod C Madan"/>
        <s v="Jarrod C Perez"/>
        <s v="Jarrod E Suri"/>
        <s v="Jarrod M Weber"/>
        <s v="Jasmine  Lewis"/>
        <s v="Jason  Butler"/>
        <s v="Jason J Campbell"/>
        <s v="Javier  Gill"/>
        <s v="Javier A Hernandez"/>
        <s v="Javier R Serrano"/>
        <s v="Jay  Carlson"/>
        <s v="Jay  Diaz"/>
        <s v="Jay  Gill"/>
        <s v="Jay  Martin"/>
        <s v="Jay  Martinez"/>
        <s v="Jay  Rubio"/>
        <s v="Jay A Sai"/>
        <s v="Jay C Gonzalez"/>
        <s v="Jay C Gutierrez"/>
        <s v="Jay D Ramos"/>
        <s v="Jay F Kapoor"/>
        <s v="Jay M Browning"/>
        <s v="Jay M Raman"/>
        <s v="Jay M Srini"/>
        <s v="Jay R Arthur"/>
        <s v="Jay S Mehta"/>
        <s v="Jeffery  Ma"/>
        <s v="Jeffery A Cai"/>
        <s v="Jeffery E Wang"/>
        <s v="Jeffery M She"/>
        <s v="Jeffery W Zheng"/>
        <s v="Jennifer  Collins"/>
        <s v="Jennifer  Green"/>
        <s v="Jennifer  Hill"/>
        <s v="Jennifer M Patterson"/>
        <s v="Jenny  Andersen"/>
        <s v="Jenny  Becker"/>
        <s v="Jenny  Ferrier"/>
        <s v="Jenny  Liu"/>
        <s v="Jenny  Pal"/>
        <s v="Jenny  She"/>
        <s v="Jenny  Zimmerman"/>
        <s v="Jenny A Hu"/>
        <s v="Jenny C Kumar"/>
        <s v="Jenny E Tang"/>
        <s v="Jenny L Sun"/>
        <s v="Jenny R Zheng"/>
        <s v="Jenny W Shan"/>
        <s v="Jeremy  Powell"/>
        <s v="Jermaine A Chandra"/>
        <s v="Jermaine E Raman"/>
        <s v="Jermaine L Martinez"/>
        <s v="Jerome F Dominguez"/>
        <s v="Jerome H Alonso"/>
        <s v="Jerome L Ramos"/>
        <s v="Jerome L Suarez"/>
        <s v="Jerry  Chande"/>
        <s v="Jerry C Sharma"/>
        <s v="Jerry C She"/>
        <s v="Jerry M Luo"/>
        <s v="Jesse  Hall"/>
        <s v="Jesse D Howard"/>
        <s v="Jesse J King"/>
        <s v="Jessica  Bell"/>
        <s v="Jessica  Ward"/>
        <s v="Jessie  Alvarez"/>
        <s v="Jessie  He"/>
        <s v="Jessie  Romero"/>
        <s v="Jessie  Zhou"/>
        <s v="Jessie A Cai"/>
        <s v="Jessie A Hernandez"/>
        <s v="Jessie A She"/>
        <s v="Jessie C Moreno"/>
        <s v="Jessie D Zhu"/>
        <s v="Jessie J Rubio"/>
        <s v="Jessie R Ramos"/>
        <s v="Jessie R Xu"/>
        <s v="Jessie R Zhao"/>
        <s v="Jésus  Sanz"/>
        <s v="Jésus B Serrano"/>
        <s v="Jésus E Blanco"/>
        <s v="Jill  Carlson"/>
        <s v="Jill  Jimenez"/>
        <s v="Jill  Navarro"/>
        <s v="Jill F Diaz"/>
        <s v="Jill L Hernandez"/>
        <s v="Jill N Gutierrez"/>
        <s v="Jillian  Saunders"/>
        <s v="Jillian D Vance"/>
        <s v="Jillian L Suri"/>
        <s v="Jimmy  Dominguez"/>
        <s v="Jimmy  Gill"/>
        <s v="Jimmy D Vazquez"/>
        <s v="Jimmy E Munoz"/>
        <s v="Jimmy L Moreno"/>
        <s v="Jimmy T Alonso"/>
        <s v="Jimmy V Blanco"/>
        <s v="Jimmy V Travers"/>
        <s v="Joan  Jenkins"/>
        <s v="Joan B Vazquez"/>
        <s v="Joan J Hernandez"/>
        <s v="Joan R Martin"/>
        <s v="Joanna  Carlson"/>
        <s v="Joanna  Gill"/>
        <s v="Joanna  Ortega"/>
        <s v="Joanna  Suarez"/>
        <s v="Joanna J Serrano"/>
        <s v="Joanna J Vazquez"/>
        <s v="Joanna L Johnston"/>
        <s v="Joanna M Alonso"/>
        <s v="Jocelyn  Coleman"/>
        <s v="Jodi  Anand"/>
        <s v="Jodi  Andersen"/>
        <s v="Jodi  Deng"/>
        <s v="Jodi  Goel"/>
        <s v="Jodi M Jai"/>
        <s v="Joe  Hernandez"/>
        <s v="Joe  Martin"/>
        <s v="Joe  Ramos"/>
        <s v="Joe  Srini"/>
        <s v="Joe  Subram"/>
        <s v="Joe A Perez"/>
        <s v="Joe D Rana"/>
        <s v="Joe L Lopez"/>
        <s v="Joe M Schmidt"/>
        <s v="Joel  Arthur"/>
        <s v="Joel  Perez"/>
        <s v="Joel A Gonzalez"/>
        <s v="Joel C Rodriguez"/>
        <s v="Joel E Malhotra"/>
        <s v="John C Anderson"/>
        <s v="Johnathan  Arthur"/>
        <s v="Johnathan  Raman"/>
        <s v="Johnathan D Madan"/>
        <s v="Johnny  Anand"/>
        <s v="Johnny  Raje"/>
        <s v="Johnny  Shan"/>
        <s v="Johnny A Rai"/>
        <s v="Jon  Chen"/>
        <s v="Jon  Guo"/>
        <s v="Jon  Yuan"/>
        <s v="Jon A Wang"/>
        <s v="Jon L He"/>
        <s v="Jon O Zeng"/>
        <s v="Jonathan A Green"/>
        <s v="Jonathan D Evans"/>
        <s v="Jonathan J Rodriguez"/>
        <s v="Jonathon  Vazquez"/>
        <s v="Jonathon A Alonso"/>
        <s v="Jonathon N Carlson"/>
        <s v="Jordan  Roberts"/>
        <s v="Jordyn  Simmons"/>
        <s v="Jorge  Cai"/>
        <s v="Jorge  He"/>
        <s v="Jorge  Lin"/>
        <s v="Jorge  Sun"/>
        <s v="Jorge  Yang"/>
        <s v="Jorge  Zhao"/>
        <s v="Jorge L Guo"/>
        <s v="Jose A Baker"/>
        <s v="Joshua  Jackson"/>
        <s v="Joshua A Clark"/>
        <s v="Josue  Diaz"/>
        <s v="Josue R Dominguez"/>
        <s v="Joy  Carlson"/>
        <s v="Joy  Ramos"/>
        <s v="Joy A Gutierrez"/>
        <s v="Joy B Suarez"/>
        <s v="Joy L Serrano"/>
        <s v="Juan  Ramos"/>
        <s v="Juan  Rubio"/>
        <s v="Juan H Peterson"/>
        <s v="Julia L Nelson"/>
        <s v="Julia L Wood"/>
        <s v="Julia R Barnes"/>
        <s v="Julian  Long"/>
        <s v="Julian  Ross"/>
        <s v="Julie  Becker"/>
        <s v="Julie  Tang"/>
        <s v="Julie  Yuan"/>
        <s v="Julie E Chander"/>
        <s v="Julie M Luo"/>
        <s v="Julie R Sharma"/>
        <s v="Julio  Jimenez"/>
        <s v="Julio  Romero"/>
        <s v="Julio H Sanz"/>
        <s v="Julio J Hernandez"/>
        <s v="Julio M Navarro"/>
        <s v="Julio M Ortega"/>
        <s v="Justin  Li"/>
        <s v="Justin L Lewis"/>
        <s v="Justine J. Ryan"/>
        <s v="Kaitlin  Schmidt"/>
        <s v="Kaitlin  Sullivan"/>
        <s v="Kaitlin M Kapoor"/>
        <s v="Kara  Anand"/>
        <s v="Kara  Becker"/>
        <s v="Kara S Nath"/>
        <s v="Karen C He"/>
        <s v="Karen F Liu"/>
        <s v="Karen K Li"/>
        <s v="Kari  Gutierrez"/>
        <s v="Kari  Lopez"/>
        <s v="Kari  Subram"/>
        <s v="Kari  Suri"/>
        <s v="Kari E Sai"/>
        <s v="Kari L Ruiz"/>
        <s v="Karl  Goel"/>
        <s v="Karl  Nara"/>
        <s v="Karl  Xu"/>
        <s v="Karl J Kumar"/>
        <s v="Karl M Rai"/>
        <s v="Karl M Shen"/>
        <s v="Karl R Lal"/>
        <s v="Karla  Chander"/>
        <s v="Karla  Jai"/>
        <s v="Karla  Xie"/>
        <s v="Karla C Nara"/>
        <s v="Karla E Shen"/>
        <s v="Karla K Chavez"/>
        <s v="Karla L Goel"/>
        <s v="Karla W Yuan"/>
        <s v="Kate  Andersen"/>
        <s v="Kate  Kumar"/>
        <s v="Kate  Lal"/>
        <s v="Kate L Deng"/>
        <s v="Kate L Raji"/>
        <s v="Katelyn  Ward"/>
        <s v="Katherine  Flores"/>
        <s v="Katherine R Cooper"/>
        <s v="Kathleen  Alonso"/>
        <s v="Kathleen  Romero"/>
        <s v="Kathleen C Moreno"/>
        <s v="Kathleen J Gomez"/>
        <s v="Kathryn  Becker"/>
        <s v="Kathryn  Chapman"/>
        <s v="Kathryn C Raji"/>
        <s v="Kathryn I She"/>
        <s v="Kathryn R Shen"/>
        <s v="Katie A Nath"/>
        <s v="Katie A Shen"/>
        <s v="Katie B She"/>
        <s v="Katie D Goel"/>
        <s v="Katie P Kumar"/>
        <s v="Katie Z Ashe"/>
        <s v="Katrina  Jai"/>
        <s v="Katrina  Shen"/>
        <s v="Katrina D Yuan"/>
        <s v="Katrina P Kumar"/>
        <s v="Kaylee  Allen"/>
        <s v="Kaylee  Cook"/>
        <s v="Kaylee L Gonzalez"/>
        <s v="Kaylee L Hill"/>
        <s v="Kaylee M Edwards"/>
        <s v="Keith  Nath"/>
        <s v="Keith  Sharma"/>
        <s v="Keith  Stone"/>
        <s v="Keith A Chander"/>
        <s v="Keith L She"/>
        <s v="Keith N Yuan"/>
        <s v="Keith P Becker"/>
        <s v="Kelli  Sharma"/>
        <s v="Kelli  Shen"/>
        <s v="Kelli A Anand"/>
        <s v="Kelli A Lin"/>
        <s v="Kelli A Liu"/>
        <s v="Kelli C Chande"/>
        <s v="Kelli E Becker"/>
        <s v="Kelli G Raji"/>
        <s v="Kelli J Xie"/>
        <s v="Kellie  Gill"/>
        <s v="Kellie  Torres"/>
        <s v="Kellie A Diaz"/>
        <s v="Kellie A Hernandez"/>
        <s v="Kellie I Navarro"/>
        <s v="Kellie M Blanco"/>
        <s v="Kellie M Ortega"/>
        <s v="Kelsey D Yuan"/>
        <s v="Kelsey G Becker"/>
        <s v="Kelsey R Shen"/>
        <s v="Kelsey W Xu"/>
        <s v="Kelvin  Xu"/>
        <s v="Kelvin  Zhao"/>
        <s v="Kelvin A Carson"/>
        <s v="Kelvin A Lin"/>
        <s v="Kelvin E Chander"/>
        <s v="Kelvin K Xu"/>
        <s v="Kelvin L Liang"/>
        <s v="Kelvin S Wang"/>
        <s v="Kendra  Diaz"/>
        <s v="Kendra  Ramos"/>
        <s v="Kendra J Gomez"/>
        <s v="Kendra R Alvarez"/>
        <s v="Kenneth  Deng"/>
        <s v="Kenneth  Kumar"/>
        <s v="Kenneth S Luo"/>
        <s v="Kern A Sutton"/>
        <s v="Kevin M Perez"/>
        <s v="Kevin W King"/>
        <s v="Kimberly D Reed"/>
        <s v="Krista  Jimenez"/>
        <s v="Krista  Vazquez"/>
        <s v="Krista C Ruiz"/>
        <s v="Krista J Hernandez"/>
        <s v="Krista L Blanco"/>
        <s v="Krista P Alonso"/>
        <s v="Kristen  Xu"/>
        <s v="Kristen  Zhang"/>
        <s v="Kristen  Zhao"/>
        <s v="Kristen J Zheng"/>
        <s v="Kristen L Chen"/>
        <s v="Kristen R Li"/>
        <s v="Kristi  Blanco"/>
        <s v="Kristi  Fernandez"/>
        <s v="Kristi  Lopez"/>
        <s v="Kristi  Rodriguez"/>
        <s v="Kristi  Serrano"/>
        <s v="Kristi  Vazquez"/>
        <s v="Kristi D Suarez"/>
        <s v="Kristi l Chapman"/>
        <s v="Kristi M Dominguez"/>
        <s v="Kristi N Subram"/>
        <s v="Kristin C Carson"/>
        <s v="Kristin L She"/>
        <s v="Kristina  Kapoor"/>
        <s v="Kristina A Fernandez"/>
        <s v="Kristina L Lopez"/>
        <s v="Kristine  Alonso"/>
        <s v="Kristine  Hernandez"/>
        <s v="Kristine A Dominguez"/>
        <s v="Kristine B Navarro"/>
        <s v="Kristine G Gutierrez"/>
        <s v="Kristine J Ruiz"/>
        <s v="Kristine M Vazquez"/>
        <s v="Kristopher C Vance"/>
        <s v="Kristopher L Lopez"/>
        <s v="Kristopher L Malhotra"/>
        <s v="Kristopher M Suri"/>
        <s v="Kristy  Alvarez"/>
        <s v="Kristy  Gill"/>
        <s v="Kristy  Ramos"/>
        <s v="Kristy  Suarez"/>
        <s v="Kristy J Navarro"/>
        <s v="Kristy M Torres"/>
        <s v="Krystal  Gao"/>
        <s v="Krystal  Zhou"/>
        <s v="Krystal  Zimmerman"/>
        <s v="Krystal A Zeng"/>
        <s v="Krystal D Hu"/>
        <s v="Krystal M Ye"/>
        <s v="Krystal S Guo"/>
        <s v="Kurt  Raje"/>
        <s v="Kurt A Xie"/>
        <s v="Kurt C Chavez"/>
        <s v="Kurt D Deng"/>
        <s v="Kurt R Lal"/>
        <s v="Kyle  Green"/>
        <s v="Kyle J Perez"/>
        <s v="Lacey  Kumar"/>
        <s v="Lacey  Luo"/>
        <s v="Lacey  Wang"/>
        <s v="Lacey  Yang"/>
        <s v="Lacey  Ye"/>
        <s v="Lacey  Zhu"/>
        <s v="Lacey A Liang"/>
        <s v="Lacey C Jai"/>
        <s v="Lacey E Raji"/>
        <s v="Lacey J Huang"/>
        <s v="Lacey K Pal"/>
        <s v="Lacey L Liu"/>
        <s v="Lacey L Sun"/>
        <s v="Lacey M Zhao"/>
        <s v="Lacey N Goel"/>
        <s v="Lacey S Xu"/>
        <s v="Lacey T Raje"/>
        <s v="Lacey W Yuan"/>
        <s v="Lance  Martin"/>
        <s v="Lance C Ortega"/>
        <s v="Lance C Suarez"/>
        <s v="Lance E Carlson"/>
        <s v="Lance I Alonso"/>
        <s v="Larry  Dominguez"/>
        <s v="Larry  Gutierrez"/>
        <s v="Larry  Ramos"/>
        <s v="Larry  Sanz"/>
        <s v="Larry D Townsend"/>
        <s v="Larry E Blanco"/>
        <s v="Larry T Alvarez"/>
        <s v="Latasha  Munoz"/>
        <s v="Latasha  Ortega"/>
        <s v="Latasha  Romero"/>
        <s v="Latasha C Gutierrez"/>
        <s v="Latasha E Jimenez"/>
        <s v="Latasha L Navarro"/>
        <s v="Latasha M Gill"/>
        <s v="Latoya A Nath"/>
        <s v="Latoya A She"/>
        <s v="Latoya C Chander"/>
        <s v="Latoya F Tang"/>
        <s v="Latoya H Deng"/>
        <s v="Latoya S Jai"/>
        <s v="Latoya W Becker"/>
        <s v="Laura  Gao"/>
        <s v="Laura  Wu"/>
        <s v="Laura D Zhou"/>
        <s v="Laura L Lin"/>
        <s v="Laura L Ma"/>
        <s v="Laura L Wang"/>
        <s v="Lauren  Bryant"/>
        <s v="Lawrence  Ortega"/>
        <s v="Lawrence C Suarez"/>
        <s v="Lawrence J Gill"/>
        <s v="Lawrence M Sanz"/>
        <s v="Leah  Hu"/>
        <s v="Leah  Sun"/>
        <s v="Leah J Yang"/>
        <s v="Lee  Oliver"/>
        <s v="Lee L Gill"/>
        <s v="Lee M Blanco"/>
        <s v="Lee R Dominguez"/>
        <s v="Leonard  Anand"/>
        <s v="Leonard  Lal"/>
        <s v="Leonard G Nara"/>
        <s v="Leonard J Shen"/>
        <s v="Leonard J. Smith"/>
        <s v="Leslie  Gill"/>
        <s v="Leslie  Ramos"/>
        <s v="Leslie C Moreno"/>
        <s v="Leslie C Suarez"/>
        <s v="Leslie D Hernandez"/>
        <s v="Leslie E Navarro"/>
        <s v="Leslie L Blanco"/>
        <s v="Leslie T Serrano"/>
        <s v="Levi  Prasad"/>
        <s v="Levi  Sai"/>
        <s v="Levi A Weber"/>
        <s v="Levi G Garcia"/>
        <s v="Levi M Mehta"/>
        <s v="Linda  Alvarez"/>
        <s v="Linda  Serrano"/>
        <s v="Linda  Suarez"/>
        <s v="Linda C Ortega"/>
        <s v="Linda D Ferrier"/>
        <s v="Linda R. Rousey"/>
        <s v="Lindsay  She"/>
        <s v="Lindsay E Sharma"/>
        <s v="Lindsay L Raje"/>
        <s v="Lindsay M Nara"/>
        <s v="Lindsay R Chander"/>
        <s v="Lindsey  Shen"/>
        <s v="Lindsey  Xu"/>
        <s v="Lindsey M Xie"/>
        <s v="Lindsey R Luo"/>
        <s v="Lisa A Gao"/>
        <s v="Lisa J Li"/>
        <s v="Lisa K. Roy"/>
        <s v="Lisa L Huang"/>
        <s v="Lisa S Guo"/>
        <s v="Logan  Allen"/>
        <s v="Logan  Gonzales"/>
        <s v="Logan  Hernandez"/>
        <s v="Logan H Collins"/>
        <s v="Lori  Navarro"/>
        <s v="Lori  Serrano"/>
        <s v="Lori A Blanco"/>
        <s v="Lori C Alvarez"/>
        <s v="Lori M Moreno"/>
        <s v="Louis  Gao"/>
        <s v="Louis  Luo"/>
        <s v="Louis  Ma"/>
        <s v="Louis  Zhu"/>
        <s v="Louis A Chande"/>
        <s v="Louis A Kumar"/>
        <s v="Louis A Tang"/>
        <s v="Louis C Nath"/>
        <s v="Louis C Yuan"/>
        <s v="Louis C Zhou"/>
        <s v="Louis D Guo"/>
        <s v="Louis E He"/>
        <s v="Louis E Sun"/>
        <s v="Louis J Chen"/>
        <s v="Louis M Liang"/>
        <s v="Louis M Raje"/>
        <s v="Lucas  Gonzales"/>
        <s v="Lucas  Peterson"/>
        <s v="Lucas J Moore"/>
        <s v="Lucas T Powell"/>
        <s v="Luis  Hill"/>
        <s v="Luis C Allen"/>
        <s v="Luis L Coleman"/>
        <s v="Luis P Lopez"/>
        <s v="Luke  Kumar"/>
        <s v="Lydia  Martinez"/>
        <s v="Lydia  Suri"/>
        <s v="Lydia L Sai"/>
        <s v="Lydia S Sanchez"/>
        <s v="Mackenzie E Morgan"/>
        <s v="Mackenzie M King"/>
        <s v="Madalena J. Sanchez"/>
        <s v="Madison  Foster"/>
        <s v="Madison A Clark"/>
        <s v="Madison J Bryant"/>
        <s v="Madison J Williams"/>
        <s v="Madison R Perry"/>
        <s v="Mallory  Blanco"/>
        <s v="Mallory  Hernandez"/>
        <s v="Mallory E Serrano"/>
        <s v="Mallory M Vazquez"/>
        <s v="Mallory P Gill"/>
        <s v="Mallory P Moreno"/>
        <s v="Mallory S Rubio"/>
        <s v="Mallory V Diaz"/>
        <s v="Mandy  Huang"/>
        <s v="Mandy L Sun"/>
        <s v="Manuel  Sanchez"/>
        <s v="Manuel  Srini"/>
        <s v="Manuel M Lopez"/>
        <s v="Marc  Moreno"/>
        <s v="Marc  Navarro"/>
        <s v="Marc  Torres"/>
        <s v="Marc B Alvarez"/>
        <s v="Marc J Gomez"/>
        <s v="Marc J Martin"/>
        <s v="Marc W Carlson"/>
        <s v="Marco  Gonzalez"/>
        <s v="Marco  Vance"/>
        <s v="Marco C Prasad"/>
        <s v="Marco K Rana"/>
        <s v="Marco L Malhotra"/>
        <s v="Marco L Patel"/>
        <s v="Marcus  Washington"/>
        <s v="Marcus D Henderson"/>
        <s v="Margaret  Guo"/>
        <s v="Margaret  Li"/>
        <s v="Margaret C Lin"/>
        <s v="Margaret C Stewart"/>
        <s v="Maria  Watson"/>
        <s v="Maria  Wood"/>
        <s v="Maria E Foster"/>
        <s v="Maria N Perry"/>
        <s v="Mariah  Rivera"/>
        <s v="Mariah C Long"/>
        <s v="Mariah M James"/>
        <s v="Marie  Carlson"/>
        <s v="Marie  Fernandez"/>
        <s v="Marie  Perez"/>
        <s v="Marie  Vazquez"/>
        <s v="Marie A Ramos"/>
        <s v="Marie C Jimenez"/>
        <s v="Mario  Shan"/>
        <s v="Mario J Goel"/>
        <s v="Mario J Sharma"/>
        <s v="Mario L Luo"/>
        <s v="Mario S Raje"/>
        <s v="Mario T Lal"/>
        <s v="Mario W Johnsen"/>
        <s v="Marshall  Ashe"/>
        <s v="Marshall  Chander"/>
        <s v="Marshall  Li"/>
        <s v="Marshall C Zhao"/>
        <s v="Marshall D She"/>
        <s v="Marshall H Hu"/>
        <s v="Marshall J Raje"/>
        <s v="Marshall J Wu"/>
        <s v="Marshall M Goel"/>
        <s v="Marshall M Xie"/>
        <s v="Marshall V Andersen"/>
        <s v="Martha  Ye"/>
        <s v="Martha C Xu"/>
        <s v="Martha D Wang"/>
        <s v="Martin L Sai"/>
        <s v="Martin M Madan"/>
        <s v="Marvin  Alvarez"/>
        <s v="Marvin  Gutierrez"/>
        <s v="Marvin  Munoz"/>
        <s v="Marvin  Ramos"/>
        <s v="Marvin E Serrano"/>
        <s v="Marvin R Ruiz"/>
        <s v="Mary  Allen"/>
        <s v="Mary B Ramos"/>
        <s v="Mary L Nelson"/>
        <s v="Mary R. Sandidge"/>
        <s v="Mason  Evans"/>
        <s v="Mason E Lopez"/>
        <s v="Mathew  Ferrier"/>
        <s v="Mathew A Carlson"/>
        <s v="Mathew A Hernandez"/>
        <s v="Mathew A Navarro"/>
        <s v="Mathew A Serrano"/>
        <s v="Mathew L Sanz"/>
        <s v="Mathew M Gill"/>
        <s v="Maurice  Andersen"/>
        <s v="Maurice  Ashe"/>
        <s v="Maurice  Yuan"/>
        <s v="Maurice C Luo"/>
        <s v="Maurice C Raji"/>
        <s v="Maurice L Chander"/>
        <s v="Max  Hernandez"/>
        <s v="Max A Martin"/>
        <s v="Max E Serrano"/>
        <s v="Max L Rubio"/>
        <s v="Max M Alvarez"/>
        <s v="Mayra  Mehta"/>
        <s v="Mayra E Malhotra"/>
        <s v="Mayra J Kovar"/>
        <s v="Mayra M Suri"/>
        <s v="Meagan  Madan"/>
        <s v="Meagan J Raman"/>
        <s v="Meagan M Rana"/>
        <s v="Megan A Diaz"/>
        <s v="Megan J Long"/>
        <s v="Meghan E Gutierrez"/>
        <s v="Meghan E Ortega"/>
        <s v="Meghan I Torres"/>
        <s v="Meghan J Moreno"/>
        <s v="Meghan L Sanz"/>
        <s v="Meghan L Suarez"/>
        <s v="Melanie  Morgan"/>
        <s v="Melinda  Suarez"/>
        <s v="Melinda G Gill"/>
        <s v="Melinda J Torres"/>
        <s v="Melissa E Patterson"/>
        <s v="Melissa M Morgan"/>
        <s v="Melody  Ruiz"/>
        <s v="Melody H Suarez"/>
        <s v="Melody R Moreno"/>
        <s v="Melody S Jimenez"/>
        <s v="Melvin  Luo"/>
        <s v="Melvin  Yuan"/>
        <s v="Melvin D Nath"/>
        <s v="Melvin E Nara"/>
        <s v="Melvin L Chander"/>
        <s v="Melvin M Jai"/>
        <s v="Meredith  Malhotra"/>
        <s v="Meredith  Mehta"/>
        <s v="Meredith  Munoz"/>
        <s v="Meredith  Patel"/>
        <s v="Meredith  Rana"/>
        <s v="Meredith  Suarez"/>
        <s v="Meredith J Romero"/>
        <s v="Meredith M Alonso"/>
        <s v="Meredith S Subram"/>
        <s v="Meredith T Gutierrez"/>
        <s v="Micah  Wu"/>
        <s v="Micah A Zeng"/>
        <s v="Micah C Wang"/>
        <s v="Micah J Liu"/>
        <s v="Micah M Guo"/>
        <s v="Michael  Moore"/>
        <s v="Michael L. Rothkugel"/>
        <s v="Michael M Thompson"/>
        <s v="Micheal  Dominguez"/>
        <s v="Michele  Black"/>
        <s v="Michele  Deng"/>
        <s v="Michele  Goel"/>
        <s v="Michele  Luo"/>
        <s v="Michele  Mehta"/>
        <s v="Michele  Raji"/>
        <s v="Michele  Raman"/>
        <s v="Michele  Sanchez"/>
        <s v="Michele  Shen"/>
        <s v="Michele A Madan"/>
        <s v="Michele A Torres"/>
        <s v="Michele C Chande"/>
        <s v="Michele E Jai"/>
        <s v="Michele M Fernandez"/>
        <s v="Michele M Rai"/>
        <s v="Michele M Xie"/>
        <s v="Michelle E Cox"/>
        <s v="Michelle R Sanchez"/>
        <s v="Mindy  Goldberg"/>
        <s v="Mindy  Pal"/>
        <s v="Mindy  Xu"/>
        <s v="Mindy J She"/>
        <s v="Mindy R Kumar"/>
        <s v="Mindy R Shan"/>
        <s v="Mindy V Chande"/>
        <s v="Misty  Chander"/>
        <s v="Misty  Sharma"/>
        <s v="Misty A Raje"/>
        <s v="Misty H Kumar"/>
        <s v="Misty M Goel"/>
        <s v="Misty S Shen"/>
        <s v="Mitchell  Carson"/>
        <s v="Mitchell  Stone"/>
        <s v="Mitchell  Yuan"/>
        <s v="Mitchell C Lal"/>
        <s v="Mitchell M Shen"/>
        <s v="Mohamed D Pal"/>
        <s v="Molly  Perez"/>
        <s v="Molly  Rana"/>
        <s v="Molly  Sai"/>
        <s v="Molly  Suri"/>
        <s v="Molly W Chandra"/>
        <s v="Monica  Schmidt"/>
        <s v="Monica D Garcia"/>
        <s v="Monica G Vance"/>
        <s v="Monica J Patel"/>
        <s v="Monica J Rodriguez"/>
        <s v="Monique  Munoz"/>
        <s v="Monique  Ramos"/>
        <s v="Monique  Torres"/>
        <s v="Monique C Ortega"/>
        <s v="Monique J Hernandez"/>
        <s v="Monique M Rubio"/>
        <s v="Monique R Navarro"/>
        <s v="Monique R Sanz"/>
        <s v="Monique W Blanco"/>
        <s v="Morgan E Johnson"/>
        <s v="Morgan L Young"/>
        <s v="Mya E Ross"/>
        <s v="Nancy  Fernandez"/>
        <s v="Nancy C Arun"/>
        <s v="Nancy C Subram"/>
        <s v="Nancy F Kovar"/>
        <s v="Nancy H Rana"/>
        <s v="Nancy L Sanchez"/>
        <s v="Naomi  Ruiz"/>
        <s v="Naomi A Martin"/>
        <s v="Naomi C Moreno"/>
        <s v="Naomi E Gomez"/>
        <s v="Naomi M Ramos"/>
        <s v="Natalie  Gonzalez"/>
        <s v="Natalie  Morgan"/>
        <s v="Natasha  Blanco"/>
        <s v="Natasha  Ruiz"/>
        <s v="Natasha  Serrano"/>
        <s v="Natasha  Suarez"/>
        <s v="Natasha K Rubio"/>
        <s v="Natasha L Alonso"/>
        <s v="Natasha M Munoz"/>
        <s v="Natasha N Martin"/>
        <s v="Nathan  Jones"/>
        <s v="Nathan  King"/>
        <s v="Nathan  Wang"/>
        <s v="Nathan  West"/>
        <s v="Nathaniel  Ward"/>
        <s v="Nathaniel H Watson"/>
        <s v="Nathaniel M Rivera"/>
        <s v="Neil  Jimenez"/>
        <s v="Neil  Suarez"/>
        <s v="Neil  Torres"/>
        <s v="Neil K Dominguez"/>
        <s v="Neil L Serrano"/>
        <s v="Nelson  Rubio"/>
        <s v="Nelson M Sanz"/>
        <s v="Nicholas A Williams"/>
        <s v="Nichole  Shen"/>
        <s v="Nichole A Goel"/>
        <s v="Nichole A Luo"/>
        <s v="Nichole J Pal"/>
        <s v="Nichole M She"/>
        <s v="Nichole R Jai"/>
        <s v="Nicolas N Raji"/>
        <s v="Nicole  Davis"/>
        <s v="Nicole  Lewis"/>
        <s v="Nicole A Coleman"/>
        <s v="Nicole C Long"/>
        <s v="Nina  Andersen"/>
        <s v="Nina  Luo"/>
        <s v="Nina  Pal"/>
        <s v="Nina  Rai"/>
        <s v="Nina  Tang"/>
        <s v="Nina  Xie"/>
        <s v="Nina L Lal"/>
        <s v="Nina R Raje"/>
        <s v="Noah  Flores"/>
        <s v="Noah  Hill"/>
        <s v="Noah E Griffin"/>
        <s v="Noah M Russell"/>
        <s v="Olivia A Moore"/>
        <s v="Olivia E White"/>
        <s v="Olivia J Sanchez"/>
        <s v="Olivia L Alexander"/>
        <s v="Omar  Liang"/>
        <s v="Omar  Pal"/>
        <s v="Omar  Raji"/>
        <s v="Omar  Zhu"/>
        <s v="Omar C Zheng"/>
        <s v="Omar F Nath"/>
        <s v="Omar I Ma"/>
        <s v="Omar L Liu"/>
        <s v="Omar W Chander"/>
        <s v="Orlando  Gill"/>
        <s v="Orlando  Gutierrez"/>
        <s v="Orlando  Sanz"/>
        <s v="Orlando  Suarez"/>
        <s v="Orlando C Hernandez"/>
        <s v="Orlando I Ashe"/>
        <s v="Orlando J Carlson"/>
        <s v="Paige C Henderson"/>
        <s v="Paige L Coleman"/>
        <s v="Pamela  Mehta"/>
        <s v="Pamela A Martinez"/>
        <s v="Pamela E Lopez"/>
        <s v="Pamela L Chapman"/>
        <s v="Patricia  Chapman"/>
        <s v="Patricia  Lopez"/>
        <s v="Patricia  Perez"/>
        <s v="Patricia E Suri"/>
        <s v="Patricia L Madan"/>
        <s v="Patrick  Sands"/>
        <s v="Patrick W Sanchez"/>
        <s v="Paul J. Shakespear"/>
        <s v="Paula  Sanz"/>
        <s v="Paula W Ramos"/>
        <s v="Pearlie J. Rusek"/>
        <s v="Pedro  Malhotra"/>
        <s v="Pedro  Serrano"/>
        <s v="Pedro  Suri"/>
        <s v="Pedro A Muñoz"/>
        <s v="Pedro B Martin"/>
        <s v="Pedro E Alvarez"/>
        <s v="Pedro E Rubio"/>
        <s v="Pedro F Rana"/>
        <s v="Pedro L Rodriguez"/>
        <s v="Pedro S Gutierrez"/>
        <s v="Peter  Shan"/>
        <s v="Peter A Deng"/>
        <s v="Peter E Black"/>
        <s v="Peter L Goel"/>
        <s v="Philip  Dominguez"/>
        <s v="Philip  Hernandez"/>
        <s v="Philip A Alvarez"/>
        <s v="Philip F Romero"/>
        <s v="Philip M Blanco"/>
        <s v="Philip M Gutierrez"/>
        <s v="Philip P Carlson"/>
        <s v="Philip P Rubio"/>
        <s v="Phillip  Kapoor"/>
        <s v="Phillip  Suri"/>
        <s v="Preston M Garcia"/>
        <s v="Preston O Chapman"/>
        <s v="Priscilla M Deng"/>
        <s v="Priscilla R Luo"/>
        <s v="Rachael  Lopez"/>
        <s v="Rachael  Raman"/>
        <s v="Rachael  Sai"/>
        <s v="Rachael A Rana"/>
        <s v="Rachael D Kapoor"/>
        <s v="Rachael G Patel"/>
        <s v="Rachael J Suri"/>
        <s v="Rachael M Fernandez"/>
        <s v="Rachael M Rodriguez"/>
        <s v="Rachael R Madan"/>
        <s v="Rachel  Griffin"/>
        <s v="Rafael  Black"/>
        <s v="Rafael  Lin"/>
        <s v="Rafael  Nath"/>
        <s v="Rafael A Tang"/>
        <s v="Rafael A Xu"/>
        <s v="Rafael E Andersen"/>
        <s v="Rafael H Rai"/>
        <s v="Rafael J Shen"/>
        <s v="Rafael J Yuan"/>
        <s v="Rafael L Jai"/>
        <s v="Rafael L Kumar"/>
        <s v="Rafael M Raje"/>
        <s v="Rafael N Xu"/>
        <s v="Rafael T Ma"/>
        <s v="Ramon  He"/>
        <s v="Ramon  Li"/>
        <s v="Ramon  Ye"/>
        <s v="Ramon  Zeng"/>
        <s v="Ramon D Zhang"/>
        <s v="Randall  Alvarez"/>
        <s v="Randall  Ramos"/>
        <s v="Randall  Serrano"/>
        <s v="Randall F Moreno"/>
        <s v="Randall R Gomez"/>
        <s v="Randall T Diaz"/>
        <s v="Randy  Chen"/>
        <s v="Randy  Gao"/>
        <s v="Randy  Huang"/>
        <s v="Randy  Lu"/>
        <s v="Randy E Liang"/>
        <s v="Randy E Yang"/>
        <s v="Randy G Wang"/>
        <s v="Randy L Guo"/>
        <s v="Randy S Xu"/>
        <s v="Raquel A Dominguez"/>
        <s v="Raquel W Hernandez"/>
        <s v="Raquel Z Romero"/>
        <s v="Raul E Sharma"/>
        <s v="Raul R Rai"/>
        <s v="Raymond  Subram"/>
        <s v="Rebecca A. Robinson"/>
        <s v="Rebecca M Collins"/>
        <s v="Rebecca W Turner"/>
        <s v="Rebekah  Arthur"/>
        <s v="Rebekah  Dominguez"/>
        <s v="Rebekah  Suarez"/>
        <s v="Rebekah A Gonzalez"/>
        <s v="Rebekah A Vazquez"/>
        <s v="Rebekah J Diaz"/>
        <s v="Rebekah L Ramos"/>
        <s v="Regina  Kapoor"/>
        <s v="Regina  Mehta"/>
        <s v="Regina  Sai"/>
        <s v="Reginald  Martin"/>
        <s v="Reginald J Serrano"/>
        <s v="Reginald K Ortega"/>
        <s v="Reginald K Sanz"/>
        <s v="Renee  Alonso"/>
        <s v="Renee  Navarro"/>
        <s v="Renee E Romero"/>
        <s v="Renee L Sanz"/>
        <s v="Renee L Suarez"/>
        <s v="Ricardo  Anand"/>
        <s v="Ricardo  Nara"/>
        <s v="Ricardo  Yuan"/>
        <s v="Ricardo A She"/>
        <s v="Ricardo C Nath"/>
        <s v="Ricardo T Goel"/>
        <s v="Richard  Blue"/>
        <s v="Richard I Lee"/>
        <s v="Richard W Wood"/>
        <s v="Ricky  Suarez"/>
        <s v="Ricky A Gill"/>
        <s v="Ricky C Martin"/>
        <s v="Ricky E Diaz"/>
        <s v="Ricky F Blanco"/>
        <s v="Ricky S Alonso"/>
        <s v="Robert  Kumar"/>
        <s v="Roberto A Diaz"/>
        <s v="Roberto A Dominguez"/>
        <s v="Roberto A Romero"/>
        <s v="Roberto M Ramos"/>
        <s v="Roberto R Moreno"/>
        <s v="Robin  Dominguez"/>
        <s v="Robyn  Munoz"/>
        <s v="Robyn O Ramos"/>
        <s v="Robyn R Blanco"/>
        <s v="Rodney  Romero"/>
        <s v="Rodney  Sanz"/>
        <s v="Rodney C Ramos"/>
        <s v="Rodney J Gutierrez"/>
        <s v="Rodney M Vazquez"/>
        <s v="Roger  Chander"/>
        <s v="Roger  Yuan"/>
        <s v="Roger  Zhang"/>
        <s v="Roger A Cai"/>
        <s v="Roger A Goel"/>
        <s v="Roger C Sun"/>
        <s v="Roger D Pal"/>
        <s v="Roger J Luo"/>
        <s v="Roger J Zhu"/>
        <s v="Roger L She"/>
        <s v="Roger V Ma"/>
        <s v="Ronald  Madan"/>
        <s v="Ronald  Perez"/>
        <s v="Ronald B Sai"/>
        <s v="Ronald M Raman"/>
        <s v="Ronald P Subram"/>
        <s v="Ronnie  Zhang"/>
        <s v="Rosa  Chen"/>
        <s v="Rosa  Gao"/>
        <s v="Rosa  Yang"/>
        <s v="Rosa A Zhao"/>
        <s v="Rosa G Zheng"/>
        <s v="Rosa I Wang"/>
        <s v="Rosa M Guo"/>
        <s v="Rosa P Huang"/>
        <s v="Ross  Hernandez"/>
        <s v="Ross  Johnsen"/>
        <s v="Ross  Lopez"/>
        <s v="Ross  Rana"/>
        <s v="Ross  Sanchez"/>
        <s v="Ross  Sara"/>
        <s v="Ross  Vazquez"/>
        <s v="Ross A Sai"/>
        <s v="Ross C Arun"/>
        <s v="Ross E Perez"/>
        <s v="Ross L Subram"/>
        <s v="Ross R Fernandez"/>
        <s v="Roy  Gill"/>
        <s v="Roy  Madan"/>
        <s v="Roy  Raman"/>
        <s v="Roy  Vazquez"/>
        <s v="Roy A Alvarez"/>
        <s v="Roy A Ramos"/>
        <s v="Roy C Carlson"/>
        <s v="Roy C Dominguez"/>
        <s v="Roy H Garcia"/>
        <s v="Roy J Martinez"/>
        <s v="Roy M Gonzalez"/>
        <s v="Roy M Suri"/>
        <s v="Roy R Sanz"/>
        <s v="Ruben  Raman"/>
        <s v="Ruben  Rana"/>
        <s v="Ruben  Rodriguez"/>
        <s v="Ruben  Romero"/>
        <s v="Ruben  Suarez"/>
        <s v="Ruben B Vazquez"/>
        <s v="Ruben G Saunders"/>
        <s v="Russell  Black"/>
        <s v="Russell E Chander"/>
        <s v="Russell J Deng"/>
        <s v="Russell M Shen"/>
        <s v="Ruth  Garcia"/>
        <s v="Ruth  Gonzalez"/>
        <s v="Ruth  Sullivan"/>
        <s v="Ruth D Vance"/>
        <s v="Ruth L Raman"/>
        <s v="Ruth S Arun"/>
        <s v="Ryan C Davis"/>
        <s v="Sabrina A Ruiz"/>
        <s v="Sabrina A Sanz"/>
        <s v="Sabrina L Ramos"/>
        <s v="Sabrina L Romero"/>
        <s v="Sam  Wilson"/>
        <s v="Samuel  Diaz"/>
        <s v="Sandra  Guo"/>
        <s v="Sandra P Zheng"/>
        <s v="Sandra V Zhu"/>
        <s v="Sara  Morgan"/>
        <s v="Sarah  Garcia"/>
        <s v="Sarah  Moore"/>
        <s v="Sarah S Martinez"/>
        <s v="Savannah  Lopez"/>
        <s v="Savannah E Turner"/>
        <s v="Savannah F Gonzalez"/>
        <s v="Savannah J Bailey"/>
        <s v="Scot  Schulte"/>
        <s v="Sean L Bailey"/>
        <s v="Sebastian V Torres"/>
        <s v="Sergio  Raman"/>
        <s v="Sergio D Rodriguez"/>
        <s v="Sergio L Lopez"/>
        <s v="Seth  Russell"/>
        <s v="Seth A Murphy"/>
        <s v="Seth E Walker"/>
        <s v="Seth R Rogers"/>
        <s v="Shane  Raman"/>
        <s v="Shane  Schmidt"/>
        <s v="Shane A Fernandez"/>
        <s v="Shannon  Cai"/>
        <s v="Shannon  Chow"/>
        <s v="Shannon  Ortega"/>
        <s v="Shannon  Sun"/>
        <s v="Shannon  Vazquez"/>
        <s v="Shannon  Wang"/>
        <s v="Shannon  Yang"/>
        <s v="Shannon  Zhao"/>
        <s v="Shannon F Wu"/>
        <s v="Shannon M Zheng"/>
        <s v="Shannon S Munoz"/>
        <s v="Sharon  Raji"/>
        <s v="Sharon  Salavaria"/>
        <s v="Sharon  Yuan"/>
        <s v="Sharon L Simpson"/>
        <s v="Sharon M Tang"/>
        <s v="Sharon T Sharma"/>
        <s v="Shaun  Carson"/>
        <s v="Shaun  Rai"/>
        <s v="Shaun  Shan"/>
        <s v="Shaun  Shen"/>
        <s v="Shaun M Black"/>
        <s v="Shawn  Raje"/>
        <s v="Shawn  Tang"/>
        <s v="Shawna  Lal"/>
        <s v="Shawna  Xu"/>
        <s v="Shawna C Black"/>
        <s v="Shawna K Shan"/>
        <s v="Shawna L Kumar"/>
        <s v="Shawna P Raji"/>
        <s v="Sheena  Lal"/>
        <s v="Sheena D Pal"/>
        <s v="Sheila  Alonso"/>
        <s v="Sheila  Munoz"/>
        <s v="Sheila B Diaz"/>
        <s v="Sheila B Gill"/>
        <s v="Sheila I Blanco"/>
        <s v="Sheila J Gomez"/>
        <s v="Sheila L Navarro"/>
        <s v="Stacey  Hu"/>
        <s v="Stacey  Li"/>
        <s v="Stacey  Yang"/>
        <s v="Stacey J Zeng"/>
        <s v="Stacy  Alvarez"/>
        <s v="Stacy  Gill"/>
        <s v="Stacy C Navarro"/>
        <s v="Stacy D Ramos"/>
        <s v="Stacy L Diaz"/>
        <s v="Stanley J Rana"/>
        <s v="Stanley Z Martinez"/>
        <s v="Stefanie  Subram"/>
        <s v="Stefanie E Garcia"/>
        <s v="Steve  Liang"/>
        <s v="Steve  Schmidt"/>
        <s v="Steve  Ye"/>
        <s v="Steve C Zhou"/>
        <s v="Steve M Cai"/>
        <s v="Steven  Reed"/>
        <s v="Summer  Kapoor"/>
        <s v="Summer  Lopez"/>
        <s v="Summer C Raman"/>
        <s v="Summer D Madan"/>
        <s v="Summer E Sullivan"/>
        <s v="Summer G Patel"/>
        <s v="Summer S Sai"/>
        <s v="Susan  Cai"/>
        <s v="Susan  Gao"/>
        <s v="Susan  Hu"/>
        <s v="Susan C Lu"/>
        <s v="Susan L Zhao"/>
        <s v="Susan S Zhang"/>
        <s v="Suzanne  Zeng"/>
        <s v="Suzanne E Zhu"/>
        <s v="Suzanne P Sun"/>
        <s v="Sydney  Adams"/>
        <s v="Sydney  Johnson"/>
        <s v="Sydney  Thomas"/>
        <s v="Sydney  Washington"/>
        <s v="Sydney D Cook"/>
        <s v="Tabitha  Martin"/>
        <s v="Tabitha  Sanz"/>
        <s v="Tabitha  Suarez"/>
        <s v="Tabitha A Gonzalez"/>
        <s v="Tabitha A Gutierrez"/>
        <s v="Tabitha D Prasad"/>
        <s v="Tabitha L Hernandez"/>
        <s v="Tabitha W Sara"/>
        <s v="Tamara  Anand"/>
        <s v="Tamara  Pal"/>
        <s v="Tamara A Kumar"/>
        <s v="Tamara E Yuan"/>
        <s v="Tamara G Shen"/>
        <s v="Tamara H Johnston"/>
        <s v="Tamara M She"/>
        <s v="Tammy  Rodriguez"/>
        <s v="Tammy A Fernandez"/>
        <s v="Tanya  Moreno"/>
        <s v="Tanya  Munoz"/>
        <s v="Tanya I Rubio"/>
        <s v="Tanya R Ramos"/>
        <s v="Tara  Nara"/>
        <s v="Tara E Jai"/>
        <s v="Tara I Goel"/>
        <s v="Tasha  Shan"/>
        <s v="Tasha E Xu"/>
        <s v="Tasha L Rai"/>
        <s v="Tasha M Kumar"/>
        <s v="Tasha T Raji"/>
        <s v="Taylor  Barnes"/>
        <s v="Taylor D White"/>
        <s v="Taylor M Miller"/>
        <s v="Teresa  Alonso"/>
        <s v="Teresa  Gill"/>
        <s v="Teresa D Gomez"/>
        <s v="Teresa E Navarro"/>
        <s v="Teresa R Munoz"/>
        <s v="Terrance  Martinez"/>
        <s v="Terrance E Malhotra"/>
        <s v="Terrance M Rana"/>
        <s v="Terrance T Lopez"/>
        <s v="Terrence  Carson"/>
        <s v="Terrence  Lal"/>
        <s v="Terrence M Pal"/>
        <s v="Terrence N Sharma"/>
        <s v="Terrence R Tang"/>
        <s v="Terry  Lal"/>
        <s v="Terry  Raji"/>
        <s v="Terry  Xu"/>
        <s v="Terry H Pal"/>
        <s v="Terry R Yuan"/>
        <s v="Theodore  Gill"/>
        <s v="Theodore F Dominguez"/>
        <s v="Theodore M Sanz"/>
        <s v="Theresa  Navarro"/>
        <s v="Theresa  Torres"/>
        <s v="Theresa G Ramos"/>
        <s v="Theresa L Carlson"/>
        <s v="Theresa M Munoz"/>
        <s v="Thomas  Harris"/>
        <s v="Thomas  Smith"/>
        <s v="Thomas N Shan"/>
        <s v="Tiffany  Cai"/>
        <s v="Tiffany  Guo"/>
        <s v="Tiffany  Liang"/>
        <s v="Tiffany  Zhu"/>
        <s v="Tiffany B Zeng"/>
        <s v="Tiffany E Gao"/>
        <s v="Tiffany E Zimmerman"/>
        <s v="Tiffany K Yang"/>
        <s v="Timothy C Parker"/>
        <s v="Tina  Garcia"/>
        <s v="Tina  Sara"/>
        <s v="Tina C Malhotra"/>
        <s v="Tina J Martinez"/>
        <s v="Tina L Sai"/>
        <s v="Tina S Chandra"/>
        <s v="Todd  Ma"/>
        <s v="Todd D Lu"/>
        <s v="Tommy  Black"/>
        <s v="Tommy  Chander"/>
        <s v="Tommy  Goel"/>
        <s v="Tommy  Lal"/>
        <s v="Tommy  Nara"/>
        <s v="Tommy C Jai"/>
        <s v="Toni  Garcia"/>
        <s v="Toni  Malhotra"/>
        <s v="Toni  Perez"/>
        <s v="Toni  Randall"/>
        <s v="Toni  Suri"/>
        <s v="Toni E Patel"/>
        <s v="Toni J Rodriguez"/>
        <s v="Toni K Lopez"/>
        <s v="Toni L Vance"/>
        <s v="Toni M Sullivan"/>
        <s v="Tony  Natsuhara"/>
        <s v="Tony  Shen"/>
        <s v="Tony M Shan"/>
        <s v="Tonya  Chande"/>
        <s v="Tonya  Chander"/>
        <s v="Tonya  Goel"/>
        <s v="Tonya  Rai"/>
        <s v="Tonya  Xu"/>
        <s v="Tonya A Kumar"/>
        <s v="Tonya N Andersen"/>
        <s v="Tracy  Sharma"/>
        <s v="Tracy J Chande"/>
        <s v="Tracy L Xu"/>
        <s v="Trevor C Powell"/>
        <s v="Trevor M Price"/>
        <s v="Trisha  Cai"/>
        <s v="Trisha  Guo"/>
        <s v="Trisha  Lu"/>
        <s v="Trisha  Xu"/>
        <s v="Trisha B Zhou"/>
        <s v="Trisha V Wang"/>
        <s v="Troy E Kapoor"/>
        <s v="Troy H Sanchez"/>
        <s v="Troy M Suri"/>
        <s v="Troy P Arun"/>
        <s v="Troy R Sara"/>
        <s v="Tyrone  Diaz"/>
        <s v="Tyrone  Serrano"/>
        <s v="Tyrone H Ortega"/>
        <s v="Tyrone K Alvarez"/>
        <s v="Tyrone K Navarro"/>
        <s v="Valerie  Liang"/>
        <s v="Valerie  Lu"/>
        <s v="Valerie J Huang"/>
        <s v="Valerie L Yang"/>
        <s v="Valerie M Hu"/>
        <s v="Vanessa A Price"/>
        <s v="Vanessa J Diaz"/>
        <s v="Veronica  Chandra"/>
        <s v="Veronica  Patel"/>
        <s v="Veronica  Srini"/>
        <s v="Veronica G Kapoor"/>
        <s v="Veronica J Malhotra"/>
        <s v="Veronica R Raman"/>
        <s v="Victor  Blanco"/>
        <s v="Victor  Jimenez"/>
        <s v="Victor  Sanz"/>
        <s v="Victor J Gutierrez"/>
        <s v="Victor R Vazquez"/>
        <s v="Victor T Hernandez"/>
        <s v="Victoria  Anderson"/>
        <s v="Victoria  Bradley"/>
        <s v="Victoria  Gonzales"/>
        <s v="Victoria J Cook"/>
        <s v="Victoria S Cooper"/>
        <s v="Vincent  Ye"/>
        <s v="Vincent L Cai"/>
        <s v="Vincent M Zhang"/>
        <s v="Virginia  Gonzalez"/>
        <s v="Virginia  Martinez"/>
        <s v="Virginia  Raman"/>
        <s v="Virginia  Subram"/>
        <s v="Virginia A Perez"/>
        <s v="Virginia C Garcia"/>
        <s v="Virginia M Chandra"/>
        <s v="Virginia R Patel"/>
        <s v="Walter  Dominguez"/>
        <s v="Walter  Hernandez"/>
        <s v="Walter  Jimenez"/>
        <s v="Walter A Romero"/>
        <s v="Walter J Sanz"/>
        <s v="Warren  Andersen"/>
        <s v="Warren  Shan"/>
        <s v="Warren A Kumar"/>
        <s v="Warren A Ma"/>
        <s v="Warren B Lal"/>
        <s v="Warren H Lu"/>
        <s v="Warren J Raji"/>
        <s v="Warren L Chow"/>
        <s v="Warren L Zhang"/>
        <s v="Warren M Wu"/>
        <s v="Warren P Yuan"/>
        <s v="Warren R Li"/>
        <s v="Warren R Zeng"/>
        <s v="Warren S Jai"/>
        <s v="Wayne  Kumar"/>
        <s v="Wayne A Raje"/>
        <s v="Wayne A Raji"/>
        <s v="Wayne E Black"/>
        <s v="Wayne P Shen"/>
        <s v="Wayne S Tang"/>
        <s v="Wendy  Dominguez"/>
        <s v="Wendy A Torres"/>
        <s v="Wendy H Romero"/>
        <s v="Wendy J Blanco"/>
        <s v="Wesley  Gao"/>
        <s v="Wesley  Huang"/>
        <s v="Wesley  Li"/>
        <s v="Wesley K Xu"/>
        <s v="Wesley K Yang"/>
        <s v="Wesley L Zhu"/>
        <s v="Whitney  Kovár"/>
        <s v="Whitney  Perez"/>
        <s v="Whitney A Rana"/>
        <s v="Whitney D Malhotra"/>
        <s v="Whitney F Patel"/>
        <s v="Whitney J Suri"/>
        <s v="Willie  Johnsen"/>
        <s v="Willie  Lu"/>
        <s v="Willie  Rai"/>
        <s v="Willie  Yuan"/>
        <s v="Willie A Tang"/>
        <s v="Willie B Chande"/>
        <s v="Willie C Huang"/>
        <s v="Willie C Xu"/>
        <s v="Willie J Pal"/>
        <s v="Willie S Cai"/>
        <s v="Willie S Shen"/>
        <s v="Willie T Zhang"/>
        <s v="Wilson C Pais"/>
        <s v="Wyatt  Henderson"/>
        <s v="Wyatt  Jenkins"/>
        <s v="Wyatt A Mitchell"/>
        <s v="Wyatt D Rodriguez"/>
        <s v="Xavier  Evans"/>
        <s v="Yolanda  Andersen"/>
        <s v="Yolanda  Bhat"/>
        <s v="Yolanda  Nara"/>
        <s v="Yolanda  Shan"/>
        <s v="Yolanda J Kumar"/>
        <s v="Yolanda M Goel"/>
        <s v="Yolanda M She"/>
        <s v="Zachary  Wilson"/>
        <s v="Zachary M Jai"/>
        <s v="Zachary M Miller"/>
        <s v="Zoe  Kelly"/>
      </sharedItems>
    </cacheField>
    <cacheField name="[DimGeography].[Country].[Country]" caption="Country" numFmtId="0" hierarchy="19" level="1">
      <sharedItems containsSemiMixedTypes="0" containsNonDate="0" containsString="0"/>
    </cacheField>
    <cacheField name="[DimDate].[Year].[Year]" caption="Year" numFmtId="0" hierarchy="10" level="1">
      <sharedItems containsSemiMixedTypes="0" containsNonDate="0" containsString="0"/>
    </cacheField>
  </cacheFields>
  <cacheHierarchies count="63">
    <cacheHierarchy uniqueName="[All Measure].[All Measure]" caption="All Measure" attribute="1" defaultMemberUniqueName="[All Measure].[All Measure].[All]" allUniqueName="[All Measure].[All Measure].[All]" dimensionUniqueName="[All Measure]"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_Name]" caption="Full_Name" attribute="1" defaultMemberUniqueName="[DimCustomer].[Full_Name].[All]" allUniqueName="[DimCustomer].[Full_Name].[All]" dimensionUniqueName="[DimCustomer]" displayFolder="" count="2" memberValueDatatype="130" unbalanced="0">
      <fieldsUsage count="2">
        <fieldUsage x="-1"/>
        <fieldUsage x="2"/>
      </fieldsUsage>
    </cacheHierarchy>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_Age]" caption="Customer_Age" attribute="1" defaultMemberUniqueName="[DimCustomer].[Customer_Age].[All]" allUniqueName="[DimCustomer].[Customer_Age].[All]" dimensionUniqueName="[DimCustomer]" displayFolder="" count="0" memberValueDatatype="20" unbalanced="0"/>
    <cacheHierarchy uniqueName="[DimCustomer].[Age_Group]" caption="Age_Group" attribute="1" defaultMemberUniqueName="[DimCustomer].[Age_Group].[All]" allUniqueName="[DimCustomer].[Age_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4"/>
      </fieldsUsage>
    </cacheHierarchy>
    <cacheHierarchy uniqueName="[DimDate].[Month_Number]" caption="Month_Number" attribute="1" defaultMemberUniqueName="[DimDate].[Month_Number].[All]" allUniqueName="[DimDate].[Month_Number].[All]" dimensionUniqueName="[DimDate]" displayFolder="" count="0" memberValueDatatype="20" unbalanced="0"/>
    <cacheHierarchy uniqueName="[DimDate].[Month_Name]" caption="Month_Name" attribute="1" defaultMemberUniqueName="[DimDate].[Month_Name].[All]" allUniqueName="[DimDate].[Month_Name].[All]" dimensionUniqueName="[DimDate]" displayFolder="" count="0" memberValueDatatype="130" unbalanced="0"/>
    <cacheHierarchy uniqueName="[DimDate].[Day_Name]" caption="Day_Name" attribute="1" defaultMemberUniqueName="[DimDate].[Day_Name].[All]" allUniqueName="[DimDate].[Day_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_Name]" caption="Product_Name" attribute="1" defaultMemberUniqueName="[DimProduct].[Product_Name].[All]" allUniqueName="[DimProduct].[Product_Name].[All]" dimensionUniqueName="[DimProduct]" displayFolder="" count="2" memberValueDatatype="130" unbalanced="0">
      <fieldsUsage count="2">
        <fieldUsage x="-1"/>
        <fieldUsage x="1"/>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Total_COGS]" caption="Total_COGS" attribute="1" defaultMemberUniqueName="[FactInternetSales].[Total_COGS].[All]" allUniqueName="[FactInternetSales].[Total_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ice_Range]" caption="Price_Range" attribute="1" defaultMemberUniqueName="[FactInternetSales].[Price_Range].[All]" allUniqueName="[FactInternetSales].[Price_Range].[All]" dimensionUniqueName="[FactInternetSales]" displayFolder="" count="0" memberValueDatatype="130" unbalanced="0"/>
    <cacheHierarchy uniqueName="[Measures].[Sum of Total_Profit]" caption="Sum of Total_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Total_COGS]" caption="Sum of Total_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Transaction]" caption="Transaction" measure="1" displayFolder="" measureGroup="All Measure" count="0"/>
    <cacheHierarchy uniqueName="[Measures].[All Products]" caption="All Products" measure="1" displayFolder="" measureGroup="All Measure" count="0"/>
    <cacheHierarchy uniqueName="[Measures].[Sold Products]" caption="Sold Products" measure="1" displayFolder="" measureGroup="All Measure" count="0"/>
    <cacheHierarchy uniqueName="[Measures].[Unsold Products]" caption="Unsold Products" measure="1" displayFolder="" measureGroup="All Measure" count="0"/>
    <cacheHierarchy uniqueName="[Measures].[Profit Margin]" caption="Profit Margin" measure="1" displayFolder="" measureGroup="All Measure" count="0"/>
    <cacheHierarchy uniqueName="[Measures].[No_of _customers]" caption="No_of _customers" measure="1" displayFolder="" measureGroup="All Measure" count="0"/>
    <cacheHierarchy uniqueName="[Measures].[Avg_customer_age]" caption="Avg_customer_age" measure="1" displayFolder="" measureGroup="All Measure"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 caption="__XL_Count All Measure" measure="1" displayFolder="" measureGroup="All Measure" count="0" hidden="1"/>
    <cacheHierarchy uniqueName="[Measures].[__No measures defined]" caption="__No measures defined" measure="1" displayFolder="" count="0" hidden="1"/>
  </cacheHierarchies>
  <kpis count="0"/>
  <dimensions count="8">
    <dimension name="All Measure" uniqueName="[All Measure]" caption="All Measure"/>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 caption="All Measure"/>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nith Kumar N" refreshedDate="45774.916827430556" backgroundQuery="1" createdVersion="8" refreshedVersion="8" minRefreshableVersion="3" recordCount="0" supportSubquery="1" supportAdvancedDrill="1" xr:uid="{AD10E303-627E-4764-8640-5DDA799590EC}">
  <cacheSource type="external" connectionId="8"/>
  <cacheFields count="4">
    <cacheField name="[DimGeography].[Country].[Country]" caption="Country" numFmtId="0" hierarchy="19" level="1">
      <sharedItems containsSemiMixedTypes="0" containsNonDate="0" containsString="0"/>
    </cacheField>
    <cacheField name="[DimDate].[Year].[Year]" caption="Year" numFmtId="0" hierarchy="10" level="1">
      <sharedItems containsSemiMixedTypes="0" containsNonDate="0" containsString="0"/>
    </cacheField>
    <cacheField name="[Measures].[No_of _customers]" caption="No_of _customers" numFmtId="0" hierarchy="53" level="32767"/>
    <cacheField name="[Measures].[Avg_customer_age]" caption="Avg_customer_age" numFmtId="0" hierarchy="54" level="32767"/>
  </cacheFields>
  <cacheHierarchies count="63">
    <cacheHierarchy uniqueName="[All Measure].[All Measure]" caption="All Measure" attribute="1" defaultMemberUniqueName="[All Measure].[All Measure].[All]" allUniqueName="[All Measure].[All Measure].[All]" dimensionUniqueName="[All Measure]"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_Name]" caption="Full_Name" attribute="1" defaultMemberUniqueName="[DimCustomer].[Full_Name].[All]" allUniqueName="[DimCustomer].[Full_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_Age]" caption="Customer_Age" attribute="1" defaultMemberUniqueName="[DimCustomer].[Customer_Age].[All]" allUniqueName="[DimCustomer].[Customer_Age].[All]" dimensionUniqueName="[DimCustomer]" displayFolder="" count="0" memberValueDatatype="20" unbalanced="0"/>
    <cacheHierarchy uniqueName="[DimCustomer].[Age_Group]" caption="Age_Group" attribute="1" defaultMemberUniqueName="[DimCustomer].[Age_Group].[All]" allUniqueName="[DimCustomer].[Age_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_Number]" caption="Month_Number" attribute="1" defaultMemberUniqueName="[DimDate].[Month_Number].[All]" allUniqueName="[DimDate].[Month_Number].[All]" dimensionUniqueName="[DimDate]" displayFolder="" count="0" memberValueDatatype="20" unbalanced="0"/>
    <cacheHierarchy uniqueName="[DimDate].[Month_Name]" caption="Month_Name" attribute="1" defaultMemberUniqueName="[DimDate].[Month_Name].[All]" allUniqueName="[DimDate].[Month_Name].[All]" dimensionUniqueName="[DimDate]" displayFolder="" count="0" memberValueDatatype="130" unbalanced="0"/>
    <cacheHierarchy uniqueName="[DimDate].[Day_Name]" caption="Day_Name" attribute="1" defaultMemberUniqueName="[DimDate].[Day_Name].[All]" allUniqueName="[DimDate].[Day_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_Name]" caption="Product_Name" attribute="1" defaultMemberUniqueName="[DimProduct].[Product_Name].[All]" allUniqueName="[DimProduct].[Product_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Total_COGS]" caption="Total_COGS" attribute="1" defaultMemberUniqueName="[FactInternetSales].[Total_COGS].[All]" allUniqueName="[FactInternetSales].[Total_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ice_Range]" caption="Price_Range" attribute="1" defaultMemberUniqueName="[FactInternetSales].[Price_Range].[All]" allUniqueName="[FactInternetSales].[Price_Range].[All]" dimensionUniqueName="[FactInternetSales]" displayFolder="" count="0" memberValueDatatype="130" unbalanced="0"/>
    <cacheHierarchy uniqueName="[Measures].[Sum of Total_Profit]" caption="Sum of Total_Profit" measure="1" displayFolder="" measureGroup="FactInternetSales" count="0">
      <extLst>
        <ext xmlns:x15="http://schemas.microsoft.com/office/spreadsheetml/2010/11/main" uri="{B97F6D7D-B522-45F9-BDA1-12C45D357490}">
          <x15:cacheHierarchy aggregatedColumn="41"/>
        </ext>
      </extLst>
    </cacheHierarchy>
    <cacheHierarchy uniqueName="[Measures].[Sum of Total_COGS]" caption="Sum of Total_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Transaction]" caption="Transaction" measure="1" displayFolder="" measureGroup="All Measure" count="0"/>
    <cacheHierarchy uniqueName="[Measures].[All Products]" caption="All Products" measure="1" displayFolder="" measureGroup="All Measure" count="0"/>
    <cacheHierarchy uniqueName="[Measures].[Sold Products]" caption="Sold Products" measure="1" displayFolder="" measureGroup="All Measure" count="0"/>
    <cacheHierarchy uniqueName="[Measures].[Unsold Products]" caption="Unsold Products" measure="1" displayFolder="" measureGroup="All Measure" count="0"/>
    <cacheHierarchy uniqueName="[Measures].[Profit Margin]" caption="Profit Margin" measure="1" displayFolder="" measureGroup="All Measure" count="0"/>
    <cacheHierarchy uniqueName="[Measures].[No_of _customers]" caption="No_of _customers" measure="1" displayFolder="" measureGroup="All Measure" count="0" oneField="1">
      <fieldsUsage count="1">
        <fieldUsage x="2"/>
      </fieldsUsage>
    </cacheHierarchy>
    <cacheHierarchy uniqueName="[Measures].[Avg_customer_age]" caption="Avg_customer_age" measure="1" displayFolder="" measureGroup="All Measure" count="0" oneField="1">
      <fieldsUsage count="1">
        <fieldUsage x="3"/>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 caption="__XL_Count All Measure" measure="1" displayFolder="" measureGroup="All Measure" count="0" hidden="1"/>
    <cacheHierarchy uniqueName="[Measures].[__No measures defined]" caption="__No measures defined" measure="1" displayFolder="" count="0" hidden="1"/>
  </cacheHierarchies>
  <kpis count="0"/>
  <dimensions count="8">
    <dimension name="All Measure" uniqueName="[All Measure]" caption="All Measure"/>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 caption="All Measure"/>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nith Kumar N" refreshedDate="45774.916829050926" backgroundQuery="1" createdVersion="8" refreshedVersion="8" minRefreshableVersion="3" recordCount="0" supportSubquery="1" supportAdvancedDrill="1" xr:uid="{D7E1B912-7972-4BD9-8C2C-195D0C993CF2}">
  <cacheSource type="external" connectionId="8"/>
  <cacheFields count="4">
    <cacheField name="[DimGeography].[Country].[Country]" caption="Country" numFmtId="0" hierarchy="19" level="1">
      <sharedItems containsSemiMixedTypes="0" containsNonDate="0" containsString="0"/>
    </cacheField>
    <cacheField name="[DimDate].[Year].[Year]" caption="Year" numFmtId="0" hierarchy="10" level="1">
      <sharedItems containsSemiMixedTypes="0" containsNonDate="0" containsString="0"/>
    </cacheField>
    <cacheField name="[Measures].[Sum of Total_Profit]" caption="Sum of Total_Profit" numFmtId="0" hierarchy="43" level="32767"/>
    <cacheField name="[DimCustomer].[Gender].[Gender]" caption="Gender" numFmtId="0" hierarchy="6" level="1">
      <sharedItems count="2">
        <s v="F"/>
        <s v="M"/>
      </sharedItems>
    </cacheField>
  </cacheFields>
  <cacheHierarchies count="63">
    <cacheHierarchy uniqueName="[All Measure].[All Measure]" caption="All Measure" attribute="1" defaultMemberUniqueName="[All Measure].[All Measure].[All]" allUniqueName="[All Measure].[All Measure].[All]" dimensionUniqueName="[All Measure]"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_Name]" caption="Full_Name" attribute="1" defaultMemberUniqueName="[DimCustomer].[Full_Name].[All]" allUniqueName="[DimCustomer].[Full_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2" memberValueDatatype="130" unbalanced="0">
      <fieldsUsage count="2">
        <fieldUsage x="-1"/>
        <fieldUsage x="3"/>
      </fieldsUsage>
    </cacheHierarchy>
    <cacheHierarchy uniqueName="[DimCustomer].[Customer_Age]" caption="Customer_Age" attribute="1" defaultMemberUniqueName="[DimCustomer].[Customer_Age].[All]" allUniqueName="[DimCustomer].[Customer_Age].[All]" dimensionUniqueName="[DimCustomer]" displayFolder="" count="0" memberValueDatatype="20" unbalanced="0"/>
    <cacheHierarchy uniqueName="[DimCustomer].[Age_Group]" caption="Age_Group" attribute="1" defaultMemberUniqueName="[DimCustomer].[Age_Group].[All]" allUniqueName="[DimCustomer].[Age_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_Number]" caption="Month_Number" attribute="1" defaultMemberUniqueName="[DimDate].[Month_Number].[All]" allUniqueName="[DimDate].[Month_Number].[All]" dimensionUniqueName="[DimDate]" displayFolder="" count="0" memberValueDatatype="20" unbalanced="0"/>
    <cacheHierarchy uniqueName="[DimDate].[Month_Name]" caption="Month_Name" attribute="1" defaultMemberUniqueName="[DimDate].[Month_Name].[All]" allUniqueName="[DimDate].[Month_Name].[All]" dimensionUniqueName="[DimDate]" displayFolder="" count="0" memberValueDatatype="130" unbalanced="0"/>
    <cacheHierarchy uniqueName="[DimDate].[Day_Name]" caption="Day_Name" attribute="1" defaultMemberUniqueName="[DimDate].[Day_Name].[All]" allUniqueName="[DimDate].[Day_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_Name]" caption="Product_Name" attribute="1" defaultMemberUniqueName="[DimProduct].[Product_Name].[All]" allUniqueName="[DimProduct].[Product_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Total_COGS]" caption="Total_COGS" attribute="1" defaultMemberUniqueName="[FactInternetSales].[Total_COGS].[All]" allUniqueName="[FactInternetSales].[Total_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ice_Range]" caption="Price_Range" attribute="1" defaultMemberUniqueName="[FactInternetSales].[Price_Range].[All]" allUniqueName="[FactInternetSales].[Price_Range].[All]" dimensionUniqueName="[FactInternetSales]" displayFolder="" count="0" memberValueDatatype="130" unbalanced="0"/>
    <cacheHierarchy uniqueName="[Measures].[Sum of Total_Profit]" caption="Sum of Total_Profit" measure="1" displayFolder="" measureGroup="FactInternetSales" count="0" oneField="1">
      <fieldsUsage count="1">
        <fieldUsage x="2"/>
      </fieldsUsage>
      <extLst>
        <ext xmlns:x15="http://schemas.microsoft.com/office/spreadsheetml/2010/11/main" uri="{B97F6D7D-B522-45F9-BDA1-12C45D357490}">
          <x15:cacheHierarchy aggregatedColumn="41"/>
        </ext>
      </extLst>
    </cacheHierarchy>
    <cacheHierarchy uniqueName="[Measures].[Sum of Total_COGS]" caption="Sum of Total_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Transaction]" caption="Transaction" measure="1" displayFolder="" measureGroup="All Measure" count="0"/>
    <cacheHierarchy uniqueName="[Measures].[All Products]" caption="All Products" measure="1" displayFolder="" measureGroup="All Measure" count="0"/>
    <cacheHierarchy uniqueName="[Measures].[Sold Products]" caption="Sold Products" measure="1" displayFolder="" measureGroup="All Measure" count="0"/>
    <cacheHierarchy uniqueName="[Measures].[Unsold Products]" caption="Unsold Products" measure="1" displayFolder="" measureGroup="All Measure" count="0"/>
    <cacheHierarchy uniqueName="[Measures].[Profit Margin]" caption="Profit Margin" measure="1" displayFolder="" measureGroup="All Measure" count="0"/>
    <cacheHierarchy uniqueName="[Measures].[No_of _customers]" caption="No_of _customers" measure="1" displayFolder="" measureGroup="All Measure" count="0"/>
    <cacheHierarchy uniqueName="[Measures].[Avg_customer_age]" caption="Avg_customer_age" measure="1" displayFolder="" measureGroup="All Measure"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 caption="__XL_Count All Measure" measure="1" displayFolder="" measureGroup="All Measure" count="0" hidden="1"/>
    <cacheHierarchy uniqueName="[Measures].[__No measures defined]" caption="__No measures defined" measure="1" displayFolder="" count="0" hidden="1"/>
  </cacheHierarchies>
  <kpis count="0"/>
  <dimensions count="8">
    <dimension name="All Measure" uniqueName="[All Measure]" caption="All Measure"/>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 caption="All Measure"/>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nith Kumar N" refreshedDate="45774.916829745373" backgroundQuery="1" createdVersion="8" refreshedVersion="8" minRefreshableVersion="3" recordCount="0" supportSubquery="1" supportAdvancedDrill="1" xr:uid="{7B734514-DF46-4F37-AA69-A261537F22B6}">
  <cacheSource type="external" connectionId="8"/>
  <cacheFields count="4">
    <cacheField name="[DimGeography].[Country].[Country]" caption="Country" numFmtId="0" hierarchy="19" level="1">
      <sharedItems containsSemiMixedTypes="0" containsNonDate="0" containsString="0"/>
    </cacheField>
    <cacheField name="[DimDate].[Year].[Year]" caption="Year" numFmtId="0" hierarchy="10" level="1">
      <sharedItems containsSemiMixedTypes="0" containsNonDate="0" containsString="0"/>
    </cacheField>
    <cacheField name="[Measures].[Sum of Total_Profit]" caption="Sum of Total_Profit" numFmtId="0" hierarchy="43" level="32767"/>
    <cacheField name="[DimCustomer].[Age_Group].[Age_Group]" caption="Age_Group" numFmtId="0" hierarchy="8" level="1">
      <sharedItems count="7">
        <s v="0-25"/>
        <s v="26-39"/>
        <s v="30-34"/>
        <s v="35-39"/>
        <s v="40-44"/>
        <s v="45-49"/>
        <s v="50 Plus"/>
      </sharedItems>
    </cacheField>
  </cacheFields>
  <cacheHierarchies count="63">
    <cacheHierarchy uniqueName="[All Measure].[All Measure]" caption="All Measure" attribute="1" defaultMemberUniqueName="[All Measure].[All Measure].[All]" allUniqueName="[All Measure].[All Measure].[All]" dimensionUniqueName="[All Measure]"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_Name]" caption="Full_Name" attribute="1" defaultMemberUniqueName="[DimCustomer].[Full_Name].[All]" allUniqueName="[DimCustomer].[Full_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_Age]" caption="Customer_Age" attribute="1" defaultMemberUniqueName="[DimCustomer].[Customer_Age].[All]" allUniqueName="[DimCustomer].[Customer_Age].[All]" dimensionUniqueName="[DimCustomer]" displayFolder="" count="0" memberValueDatatype="20" unbalanced="0"/>
    <cacheHierarchy uniqueName="[DimCustomer].[Age_Group]" caption="Age_Group" attribute="1" defaultMemberUniqueName="[DimCustomer].[Age_Group].[All]" allUniqueName="[DimCustomer].[Age_Group].[All]" dimensionUniqueName="[DimCustomer]" displayFolder="" count="2" memberValueDatatype="130" unbalanced="0">
      <fieldsUsage count="2">
        <fieldUsage x="-1"/>
        <fieldUsage x="3"/>
      </fieldsUsage>
    </cacheHierarchy>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_Number]" caption="Month_Number" attribute="1" defaultMemberUniqueName="[DimDate].[Month_Number].[All]" allUniqueName="[DimDate].[Month_Number].[All]" dimensionUniqueName="[DimDate]" displayFolder="" count="0" memberValueDatatype="20" unbalanced="0"/>
    <cacheHierarchy uniqueName="[DimDate].[Month_Name]" caption="Month_Name" attribute="1" defaultMemberUniqueName="[DimDate].[Month_Name].[All]" allUniqueName="[DimDate].[Month_Name].[All]" dimensionUniqueName="[DimDate]" displayFolder="" count="0" memberValueDatatype="130" unbalanced="0"/>
    <cacheHierarchy uniqueName="[DimDate].[Day_Name]" caption="Day_Name" attribute="1" defaultMemberUniqueName="[DimDate].[Day_Name].[All]" allUniqueName="[DimDate].[Day_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_Name]" caption="Product_Name" attribute="1" defaultMemberUniqueName="[DimProduct].[Product_Name].[All]" allUniqueName="[DimProduct].[Product_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Total_COGS]" caption="Total_COGS" attribute="1" defaultMemberUniqueName="[FactInternetSales].[Total_COGS].[All]" allUniqueName="[FactInternetSales].[Total_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ice_Range]" caption="Price_Range" attribute="1" defaultMemberUniqueName="[FactInternetSales].[Price_Range].[All]" allUniqueName="[FactInternetSales].[Price_Range].[All]" dimensionUniqueName="[FactInternetSales]" displayFolder="" count="0" memberValueDatatype="130" unbalanced="0"/>
    <cacheHierarchy uniqueName="[Measures].[Sum of Total_Profit]" caption="Sum of Total_Profit" measure="1" displayFolder="" measureGroup="FactInternetSales" count="0" oneField="1">
      <fieldsUsage count="1">
        <fieldUsage x="2"/>
      </fieldsUsage>
      <extLst>
        <ext xmlns:x15="http://schemas.microsoft.com/office/spreadsheetml/2010/11/main" uri="{B97F6D7D-B522-45F9-BDA1-12C45D357490}">
          <x15:cacheHierarchy aggregatedColumn="41"/>
        </ext>
      </extLst>
    </cacheHierarchy>
    <cacheHierarchy uniqueName="[Measures].[Sum of Total_COGS]" caption="Sum of Total_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Transaction]" caption="Transaction" measure="1" displayFolder="" measureGroup="All Measure" count="0"/>
    <cacheHierarchy uniqueName="[Measures].[All Products]" caption="All Products" measure="1" displayFolder="" measureGroup="All Measure" count="0"/>
    <cacheHierarchy uniqueName="[Measures].[Sold Products]" caption="Sold Products" measure="1" displayFolder="" measureGroup="All Measure" count="0"/>
    <cacheHierarchy uniqueName="[Measures].[Unsold Products]" caption="Unsold Products" measure="1" displayFolder="" measureGroup="All Measure" count="0"/>
    <cacheHierarchy uniqueName="[Measures].[Profit Margin]" caption="Profit Margin" measure="1" displayFolder="" measureGroup="All Measure" count="0"/>
    <cacheHierarchy uniqueName="[Measures].[No_of _customers]" caption="No_of _customers" measure="1" displayFolder="" measureGroup="All Measure" count="0"/>
    <cacheHierarchy uniqueName="[Measures].[Avg_customer_age]" caption="Avg_customer_age" measure="1" displayFolder="" measureGroup="All Measure"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 caption="__XL_Count All Measure" measure="1" displayFolder="" measureGroup="All Measure" count="0" hidden="1"/>
    <cacheHierarchy uniqueName="[Measures].[__No measures defined]" caption="__No measures defined" measure="1" displayFolder="" count="0" hidden="1"/>
  </cacheHierarchies>
  <kpis count="0"/>
  <dimensions count="8">
    <dimension name="All Measure" uniqueName="[All Measure]" caption="All Measure"/>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 caption="All Measure"/>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nith Kumar N" refreshedDate="45774.917131481481" backgroundQuery="1" createdVersion="8" refreshedVersion="8" minRefreshableVersion="3" recordCount="0" supportSubquery="1" supportAdvancedDrill="1" xr:uid="{3D44C381-5392-46D6-86BF-69CA287F3C00}">
  <cacheSource type="external" connectionId="8"/>
  <cacheFields count="3">
    <cacheField name="[DimGeography].[Country].[Country]" caption="Country" numFmtId="0" hierarchy="19" level="1">
      <sharedItems count="6">
        <s v="Australia"/>
        <s v="Canada"/>
        <s v="France"/>
        <s v="Germany"/>
        <s v="United Kingdom"/>
        <s v="United States"/>
      </sharedItems>
    </cacheField>
    <cacheField name="[DimDate].[Year].[Year]" caption="Year" numFmtId="0" hierarchy="10" level="1">
      <sharedItems containsSemiMixedTypes="0" containsNonDate="0" containsString="0"/>
    </cacheField>
    <cacheField name="[Measures].[Sum of Total_Profit]" caption="Sum of Total_Profit" numFmtId="0" hierarchy="43" level="32767"/>
  </cacheFields>
  <cacheHierarchies count="63">
    <cacheHierarchy uniqueName="[All Measure].[All Measure]" caption="All Measure" attribute="1" defaultMemberUniqueName="[All Measure].[All Measure].[All]" allUniqueName="[All Measure].[All Measure].[All]" dimensionUniqueName="[All Measure]"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_Name]" caption="Full_Name" attribute="1" defaultMemberUniqueName="[DimCustomer].[Full_Name].[All]" allUniqueName="[DimCustomer].[Full_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_Age]" caption="Customer_Age" attribute="1" defaultMemberUniqueName="[DimCustomer].[Customer_Age].[All]" allUniqueName="[DimCustomer].[Customer_Age].[All]" dimensionUniqueName="[DimCustomer]" displayFolder="" count="0" memberValueDatatype="20" unbalanced="0"/>
    <cacheHierarchy uniqueName="[DimCustomer].[Age_Group]" caption="Age_Group" attribute="1" defaultMemberUniqueName="[DimCustomer].[Age_Group].[All]" allUniqueName="[DimCustomer].[Age_Group].[All]" dimensionUniqueName="[DimCustomer]" displayFolder="" count="2"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_Number]" caption="Month_Number" attribute="1" defaultMemberUniqueName="[DimDate].[Month_Number].[All]" allUniqueName="[DimDate].[Month_Number].[All]" dimensionUniqueName="[DimDate]" displayFolder="" count="0" memberValueDatatype="20" unbalanced="0"/>
    <cacheHierarchy uniqueName="[DimDate].[Month_Name]" caption="Month_Name" attribute="1" defaultMemberUniqueName="[DimDate].[Month_Name].[All]" allUniqueName="[DimDate].[Month_Name].[All]" dimensionUniqueName="[DimDate]" displayFolder="" count="0" memberValueDatatype="130" unbalanced="0"/>
    <cacheHierarchy uniqueName="[DimDate].[Day_Name]" caption="Day_Name" attribute="1" defaultMemberUniqueName="[DimDate].[Day_Name].[All]" allUniqueName="[DimDate].[Day_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_Name]" caption="Product_Name" attribute="1" defaultMemberUniqueName="[DimProduct].[Product_Name].[All]" allUniqueName="[DimProduct].[Product_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Total_COGS]" caption="Total_COGS" attribute="1" defaultMemberUniqueName="[FactInternetSales].[Total_COGS].[All]" allUniqueName="[FactInternetSales].[Total_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ice_Range]" caption="Price_Range" attribute="1" defaultMemberUniqueName="[FactInternetSales].[Price_Range].[All]" allUniqueName="[FactInternetSales].[Price_Range].[All]" dimensionUniqueName="[FactInternetSales]" displayFolder="" count="0" memberValueDatatype="130" unbalanced="0"/>
    <cacheHierarchy uniqueName="[Measures].[Sum of Total_Profit]" caption="Sum of Total_Profit" measure="1" displayFolder="" measureGroup="FactInternetSales" count="0" oneField="1">
      <fieldsUsage count="1">
        <fieldUsage x="2"/>
      </fieldsUsage>
      <extLst>
        <ext xmlns:x15="http://schemas.microsoft.com/office/spreadsheetml/2010/11/main" uri="{B97F6D7D-B522-45F9-BDA1-12C45D357490}">
          <x15:cacheHierarchy aggregatedColumn="41"/>
        </ext>
      </extLst>
    </cacheHierarchy>
    <cacheHierarchy uniqueName="[Measures].[Sum of Total_COGS]" caption="Sum of Total_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Transaction]" caption="Transaction" measure="1" displayFolder="" measureGroup="All Measure" count="0"/>
    <cacheHierarchy uniqueName="[Measures].[All Products]" caption="All Products" measure="1" displayFolder="" measureGroup="All Measure" count="0"/>
    <cacheHierarchy uniqueName="[Measures].[Sold Products]" caption="Sold Products" measure="1" displayFolder="" measureGroup="All Measure" count="0"/>
    <cacheHierarchy uniqueName="[Measures].[Unsold Products]" caption="Unsold Products" measure="1" displayFolder="" measureGroup="All Measure" count="0"/>
    <cacheHierarchy uniqueName="[Measures].[Profit Margin]" caption="Profit Margin" measure="1" displayFolder="" measureGroup="All Measure" count="0"/>
    <cacheHierarchy uniqueName="[Measures].[No_of _customers]" caption="No_of _customers" measure="1" displayFolder="" measureGroup="All Measure" count="0"/>
    <cacheHierarchy uniqueName="[Measures].[Avg_customer_age]" caption="Avg_customer_age" measure="1" displayFolder="" measureGroup="All Measure"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 caption="__XL_Count All Measure" measure="1" displayFolder="" measureGroup="All Measure" count="0" hidden="1"/>
    <cacheHierarchy uniqueName="[Measures].[__No measures defined]" caption="__No measures defined" measure="1" displayFolder="" count="0" hidden="1"/>
  </cacheHierarchies>
  <kpis count="0"/>
  <dimensions count="8">
    <dimension name="All Measure" uniqueName="[All Measure]" caption="All Measure"/>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 caption="All Measure"/>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nith Kumar N" refreshedDate="45774.844253124997" backgroundQuery="1" createdVersion="3" refreshedVersion="8" minRefreshableVersion="3" recordCount="0" supportSubquery="1" supportAdvancedDrill="1" xr:uid="{3A4281D1-7B19-4755-825D-277D48788BE1}">
  <cacheSource type="external" connectionId="8">
    <extLst>
      <ext xmlns:x14="http://schemas.microsoft.com/office/spreadsheetml/2009/9/main" uri="{F057638F-6D5F-4e77-A914-E7F072B9BCA8}">
        <x14:sourceConnection name="ThisWorkbookDataModel"/>
      </ext>
    </extLst>
  </cacheSource>
  <cacheFields count="0"/>
  <cacheHierarchies count="63">
    <cacheHierarchy uniqueName="[All Measure].[All Measure]" caption="All Measure" attribute="1" defaultMemberUniqueName="[All Measure].[All Measure].[All]" allUniqueName="[All Measure].[All Measure].[All]" dimensionUniqueName="[All Measure]"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_Name]" caption="Full_Name" attribute="1" defaultMemberUniqueName="[DimCustomer].[Full_Name].[All]" allUniqueName="[DimCustomer].[Full_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_Age]" caption="Customer_Age" attribute="1" defaultMemberUniqueName="[DimCustomer].[Customer_Age].[All]" allUniqueName="[DimCustomer].[Customer_Age].[All]" dimensionUniqueName="[DimCustomer]" displayFolder="" count="0" memberValueDatatype="20" unbalanced="0"/>
    <cacheHierarchy uniqueName="[DimCustomer].[Age_Group]" caption="Age_Group" attribute="1" defaultMemberUniqueName="[DimCustomer].[Age_Group].[All]" allUniqueName="[DimCustomer].[Age_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_Number]" caption="Month_Number" attribute="1" defaultMemberUniqueName="[DimDate].[Month_Number].[All]" allUniqueName="[DimDate].[Month_Number].[All]" dimensionUniqueName="[DimDate]" displayFolder="" count="0" memberValueDatatype="20" unbalanced="0"/>
    <cacheHierarchy uniqueName="[DimDate].[Month_Name]" caption="Month_Name" attribute="1" defaultMemberUniqueName="[DimDate].[Month_Name].[All]" allUniqueName="[DimDate].[Month_Name].[All]" dimensionUniqueName="[DimDate]" displayFolder="" count="2" memberValueDatatype="130" unbalanced="0"/>
    <cacheHierarchy uniqueName="[DimDate].[Day_Name]" caption="Day_Name" attribute="1" defaultMemberUniqueName="[DimDate].[Day_Name].[All]" allUniqueName="[DimDate].[Day_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_Name]" caption="Product_Name" attribute="1" defaultMemberUniqueName="[DimProduct].[Product_Name].[All]" allUniqueName="[DimProduct].[Product_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Total_COGS]" caption="Total_COGS" attribute="1" defaultMemberUniqueName="[FactInternetSales].[Total_COGS].[All]" allUniqueName="[FactInternetSales].[Total_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ice_Range]" caption="Price_Range" attribute="1" defaultMemberUniqueName="[FactInternetSales].[Price_Range].[All]" allUniqueName="[FactInternetSales].[Price_Range].[All]" dimensionUniqueName="[FactInternetSales]" displayFolder="" count="0" memberValueDatatype="130" unbalanced="0"/>
    <cacheHierarchy uniqueName="[Measures].[Sum of Total_Profit]" caption="Sum of Total_Profit" measure="1" displayFolder="" measureGroup="FactInternetSales" count="0">
      <extLst>
        <ext xmlns:x15="http://schemas.microsoft.com/office/spreadsheetml/2010/11/main" uri="{B97F6D7D-B522-45F9-BDA1-12C45D357490}">
          <x15:cacheHierarchy aggregatedColumn="41"/>
        </ext>
      </extLst>
    </cacheHierarchy>
    <cacheHierarchy uniqueName="[Measures].[Sum of Total_COGS]" caption="Sum of Total_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Transaction]" caption="Transaction" measure="1" displayFolder="" measureGroup="All Measure" count="0"/>
    <cacheHierarchy uniqueName="[Measures].[All Products]" caption="All Products" measure="1" displayFolder="" measureGroup="All Measure" count="0"/>
    <cacheHierarchy uniqueName="[Measures].[Sold Products]" caption="Sold Products" measure="1" displayFolder="" measureGroup="All Measure" count="0"/>
    <cacheHierarchy uniqueName="[Measures].[Unsold Products]" caption="Unsold Products" measure="1" displayFolder="" measureGroup="All Measure" count="0"/>
    <cacheHierarchy uniqueName="[Measures].[Profit Margin]" caption="Profit Margin" measure="1" displayFolder="" measureGroup="All Measure" count="0"/>
    <cacheHierarchy uniqueName="[Measures].[No_of _customers]" caption="No_of _customers" measure="1" displayFolder="" measureGroup="All Measure" count="0"/>
    <cacheHierarchy uniqueName="[Measures].[Avg_customer_age]" caption="Avg_customer_age" measure="1" displayFolder="" measureGroup="All Measure"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 caption="__XL_Count All Measure" measure="1" displayFolder="" measureGroup="All Measur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7717664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01F66F-4D17-443E-A468-CD792C6DF693}" name="PivotTable1" cacheId="11" applyNumberFormats="0" applyBorderFormats="0" applyFontFormats="0" applyPatternFormats="0" applyAlignmentFormats="0" applyWidthHeightFormats="1" dataCaption="Values" tag="c81f4718-4365-4d5e-a1f2-79aa6bcf4f7a" updatedVersion="8" minRefreshableVersion="3" useAutoFormatting="1" subtotalHiddenItems="1" itemPrintTitles="1" createdVersion="8" indent="0" outline="1" outlineData="1" multipleFieldFilters="0">
  <location ref="C6:K7" firstHeaderRow="0" firstDataRow="1" firstDataCol="0"/>
  <pivotFields count="1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fld="0" subtotal="count" baseField="0" baseItem="0" numFmtId="165"/>
    <dataField name=" Total_COGS" fld="1" baseField="0" baseItem="0" numFmtId="166"/>
    <dataField name=" Total_Revenue" fld="2" baseField="0" baseItem="0" numFmtId="166"/>
    <dataField name=" Total_Profit" fld="3" baseField="0" baseItem="0" numFmtId="166"/>
    <dataField fld="8" subtotal="count" baseField="0" baseItem="0"/>
    <dataField name=" OrderQuantity" fld="4" baseField="0" baseItem="0" numFmtId="165"/>
    <dataField fld="5" subtotal="count" baseField="0" baseItem="0"/>
    <dataField fld="6" subtotal="count" baseField="0" baseItem="0"/>
    <dataField fld="7" subtotal="count" baseField="0" baseItem="0"/>
  </dataFields>
  <formats count="6">
    <format dxfId="60">
      <pivotArea outline="0" collapsedLevelsAreSubtotals="1" fieldPosition="0">
        <references count="1">
          <reference field="4294967294" count="1" selected="0">
            <x v="0"/>
          </reference>
        </references>
      </pivotArea>
    </format>
    <format dxfId="59">
      <pivotArea outline="0" collapsedLevelsAreSubtotals="1" fieldPosition="0">
        <references count="1">
          <reference field="4294967294" count="1" selected="0">
            <x v="5"/>
          </reference>
        </references>
      </pivotArea>
    </format>
    <format dxfId="58">
      <pivotArea outline="0" collapsedLevelsAreSubtotals="1" fieldPosition="0">
        <references count="1">
          <reference field="4294967294" count="1" selected="0">
            <x v="3"/>
          </reference>
        </references>
      </pivotArea>
    </format>
    <format dxfId="57">
      <pivotArea outline="0" collapsedLevelsAreSubtotals="1" fieldPosition="0">
        <references count="1">
          <reference field="4294967294" count="1" selected="0">
            <x v="1"/>
          </reference>
        </references>
      </pivotArea>
    </format>
    <format dxfId="56">
      <pivotArea outline="0" collapsedLevelsAreSubtotals="1" fieldPosition="0">
        <references count="1">
          <reference field="4294967294" count="1" selected="0">
            <x v="2"/>
          </reference>
        </references>
      </pivotArea>
    </format>
    <format dxfId="55">
      <pivotArea dataOnly="0" labelOnly="1" outline="0" fieldPosition="0">
        <references count="1">
          <reference field="4294967294" count="9">
            <x v="0"/>
            <x v="1"/>
            <x v="2"/>
            <x v="3"/>
            <x v="4"/>
            <x v="5"/>
            <x v="6"/>
            <x v="7"/>
            <x v="8"/>
          </reference>
        </references>
      </pivotArea>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_Profit"/>
    <pivotHierarchy dragToData="1" caption=" Total_COGS"/>
    <pivotHierarchy dragToData="1" caption=" Total_Revenue"/>
    <pivotHierarchy dragToData="1" caption=" Order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2A7978-3FCA-4EA0-807C-904306C77FA4}" name="PivotTable8" cacheId="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K15:K16" firstHeaderRow="1" firstDataRow="1" firstDataCol="1"/>
  <pivotFields count="2">
    <pivotField axis="axisRow" compact="0" allDrilled="1" outline="0" subtotalTop="0" showAll="0" dataSourceSort="1" defaultSubtotal="0" defaultAttributeDrillState="1">
      <items count="1">
        <item s="1" x="0"/>
      </items>
    </pivotField>
    <pivotField compact="0" allDrilled="1" outline="0" subtotalTop="0" showAll="0" dataSourceSort="1" defaultSubtotal="0" defaultAttributeDrillState="1"/>
  </pivotFields>
  <rowFields count="1">
    <field x="0"/>
  </rowFields>
  <rowItems count="1">
    <i>
      <x/>
    </i>
  </rowItems>
  <formats count="10">
    <format dxfId="31">
      <pivotArea type="all" dataOnly="0" outline="0" fieldPosition="0"/>
    </format>
    <format dxfId="30">
      <pivotArea outline="0" collapsedLevelsAreSubtotals="1" fieldPosition="0"/>
    </format>
    <format dxfId="29">
      <pivotArea field="0" type="button" dataOnly="0" labelOnly="1" outline="0" axis="axisRow" fieldPosition="0"/>
    </format>
    <format dxfId="28">
      <pivotArea dataOnly="0" labelOnly="1" outline="0" fieldPosition="0">
        <references count="1">
          <reference field="0" count="0"/>
        </references>
      </pivotArea>
    </format>
    <format dxfId="27">
      <pivotArea type="all" dataOnly="0" outline="0" fieldPosition="0"/>
    </format>
    <format dxfId="26">
      <pivotArea outline="0" collapsedLevelsAreSubtotals="1" fieldPosition="0"/>
    </format>
    <format dxfId="25">
      <pivotArea field="0" type="button" dataOnly="0" labelOnly="1" outline="0" axis="axisRow" fieldPosition="0"/>
    </format>
    <format dxfId="24">
      <pivotArea dataOnly="0" labelOnly="1" outline="0" fieldPosition="0">
        <references count="1">
          <reference field="0" count="0"/>
        </references>
      </pivotArea>
    </format>
    <format dxfId="23">
      <pivotArea field="0" type="button" dataOnly="0" labelOnly="1" outline="0" axis="axisRow" fieldPosition="0"/>
    </format>
    <format dxfId="22">
      <pivotArea field="0" type="button" dataOnly="0" labelOnly="1" outline="0" axis="axisRow"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Profit"/>
    <pivotHierarchy dragToData="1"/>
    <pivotHierarchy dragToData="1" caption=" Revenue"/>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3B6DFF-A5D3-4336-B51E-04699BBF24D0}" name="PivotTable5" cacheId="10" applyNumberFormats="0" applyBorderFormats="0" applyFontFormats="0" applyPatternFormats="0" applyAlignmentFormats="0" applyWidthHeightFormats="1" dataCaption="Values" tag="6be68608-e8ce-4785-aace-9cdffb3a8518" updatedVersion="8" minRefreshableVersion="3" useAutoFormatting="1" subtotalHiddenItems="1" itemPrintTitles="1" createdVersion="8" indent="0" compact="0" compactData="0" multipleFieldFilters="0">
  <location ref="K5:Q10" firstHeaderRow="0" firstDataRow="1" firstDataCol="1"/>
  <pivotFields count="8">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6"/>
  </rowFields>
  <rowItems count="5">
    <i>
      <x/>
    </i>
    <i>
      <x v="1"/>
    </i>
    <i>
      <x v="2"/>
    </i>
    <i>
      <x v="3"/>
    </i>
    <i t="grand">
      <x/>
    </i>
  </rowItems>
  <colFields count="1">
    <field x="-2"/>
  </colFields>
  <colItems count="6">
    <i>
      <x/>
    </i>
    <i i="1">
      <x v="1"/>
    </i>
    <i i="2">
      <x v="2"/>
    </i>
    <i i="3">
      <x v="3"/>
    </i>
    <i i="4">
      <x v="4"/>
    </i>
    <i i="5">
      <x v="5"/>
    </i>
  </colItems>
  <dataFields count="6">
    <dataField fld="0" subtotal="count" baseField="0" baseItem="0" numFmtId="165"/>
    <dataField name=" Total_COGS" fld="1" baseField="0" baseItem="0" numFmtId="166"/>
    <dataField name=" Total_Revenue" fld="2" baseField="0" baseItem="0" numFmtId="166"/>
    <dataField name=" Total_Profit" fld="3" baseField="0" baseItem="0" numFmtId="166"/>
    <dataField fld="5" subtotal="count" baseField="0" baseItem="0"/>
    <dataField name=" OrderQuantity" fld="4" baseField="0" baseItem="0" numFmtId="165"/>
  </dataFields>
  <formats count="6">
    <format dxfId="37">
      <pivotArea outline="0" collapsedLevelsAreSubtotals="1" fieldPosition="0">
        <references count="1">
          <reference field="4294967294" count="1" selected="0">
            <x v="0"/>
          </reference>
        </references>
      </pivotArea>
    </format>
    <format dxfId="36">
      <pivotArea outline="0" collapsedLevelsAreSubtotals="1" fieldPosition="0">
        <references count="1">
          <reference field="4294967294" count="1" selected="0">
            <x v="5"/>
          </reference>
        </references>
      </pivotArea>
    </format>
    <format dxfId="35">
      <pivotArea outline="0" collapsedLevelsAreSubtotals="1" fieldPosition="0">
        <references count="1">
          <reference field="4294967294" count="1" selected="0">
            <x v="3"/>
          </reference>
        </references>
      </pivotArea>
    </format>
    <format dxfId="34">
      <pivotArea outline="0" collapsedLevelsAreSubtotals="1" fieldPosition="0">
        <references count="1">
          <reference field="4294967294" count="1" selected="0">
            <x v="1"/>
          </reference>
        </references>
      </pivotArea>
    </format>
    <format dxfId="33">
      <pivotArea outline="0" collapsedLevelsAreSubtotals="1" fieldPosition="0">
        <references count="1">
          <reference field="4294967294" count="1" selected="0">
            <x v="2"/>
          </reference>
        </references>
      </pivotArea>
    </format>
    <format dxfId="32">
      <pivotArea dataOnly="0" labelOnly="1" outline="0" fieldPosition="0">
        <references count="1">
          <reference field="4294967294" count="6">
            <x v="0"/>
            <x v="1"/>
            <x v="2"/>
            <x v="3"/>
            <x v="4"/>
            <x v="5"/>
          </reference>
        </references>
      </pivotArea>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_Profit"/>
    <pivotHierarchy dragToData="1" caption=" Total_COGS"/>
    <pivotHierarchy dragToData="1" caption=" Total_Revenue"/>
    <pivotHierarchy dragToData="1" caption=" Order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C8F1D1-99BA-4838-8D79-5491D1CD4111}" name="PivotTable1" cacheId="8"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C6:F10"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3"/>
  </rowFields>
  <rowItems count="4">
    <i>
      <x/>
    </i>
    <i>
      <x v="1"/>
    </i>
    <i>
      <x v="2"/>
    </i>
    <i>
      <x v="3"/>
    </i>
  </rowItems>
  <colFields count="1">
    <field x="-2"/>
  </colFields>
  <colItems count="3">
    <i>
      <x/>
    </i>
    <i i="1">
      <x v="1"/>
    </i>
    <i i="2">
      <x v="2"/>
    </i>
  </colItems>
  <dataFields count="3">
    <dataField fld="0" subtotal="count" baseField="0" baseItem="0" numFmtId="168"/>
    <dataField name=" Revenue" fld="1" baseField="0" baseItem="0" numFmtId="166"/>
    <dataField name=" Profit" fld="2" baseField="0" baseItem="0" numFmtId="166"/>
  </dataFields>
  <formats count="17">
    <format dxfId="54">
      <pivotArea outline="0" collapsedLevelsAreSubtotals="1" fieldPosition="0">
        <references count="1">
          <reference field="4294967294" count="1" selected="0">
            <x v="1"/>
          </reference>
        </references>
      </pivotArea>
    </format>
    <format dxfId="53">
      <pivotArea outline="0" collapsedLevelsAreSubtotals="1" fieldPosition="0">
        <references count="1">
          <reference field="4294967294" count="1" selected="0">
            <x v="2"/>
          </reference>
        </references>
      </pivotArea>
    </format>
    <format dxfId="52">
      <pivotArea outline="0" collapsedLevelsAreSubtotals="1" fieldPosition="0">
        <references count="1">
          <reference field="4294967294" count="1" selected="0">
            <x v="0"/>
          </reference>
        </references>
      </pivotArea>
    </format>
    <format dxfId="51">
      <pivotArea type="all" dataOnly="0" outline="0" fieldPosition="0"/>
    </format>
    <format dxfId="50">
      <pivotArea outline="0" collapsedLevelsAreSubtotals="1" fieldPosition="0"/>
    </format>
    <format dxfId="49">
      <pivotArea field="3" type="button" dataOnly="0" labelOnly="1" outline="0" axis="axisRow" fieldPosition="0"/>
    </format>
    <format dxfId="48">
      <pivotArea dataOnly="0" labelOnly="1" outline="0" fieldPosition="0">
        <references count="1">
          <reference field="3" count="0"/>
        </references>
      </pivotArea>
    </format>
    <format dxfId="47">
      <pivotArea dataOnly="0" labelOnly="1" outline="0" fieldPosition="0">
        <references count="1">
          <reference field="4294967294" count="3">
            <x v="0"/>
            <x v="1"/>
            <x v="2"/>
          </reference>
        </references>
      </pivotArea>
    </format>
    <format dxfId="46">
      <pivotArea type="all" dataOnly="0" outline="0" fieldPosition="0"/>
    </format>
    <format dxfId="45">
      <pivotArea outline="0" collapsedLevelsAreSubtotals="1" fieldPosition="0"/>
    </format>
    <format dxfId="44">
      <pivotArea field="3" type="button" dataOnly="0" labelOnly="1" outline="0" axis="axisRow" fieldPosition="0"/>
    </format>
    <format dxfId="43">
      <pivotArea dataOnly="0" labelOnly="1" outline="0" fieldPosition="0">
        <references count="1">
          <reference field="3" count="0"/>
        </references>
      </pivotArea>
    </format>
    <format dxfId="42">
      <pivotArea dataOnly="0" labelOnly="1" outline="0" fieldPosition="0">
        <references count="1">
          <reference field="4294967294" count="3">
            <x v="0"/>
            <x v="1"/>
            <x v="2"/>
          </reference>
        </references>
      </pivotArea>
    </format>
    <format dxfId="41">
      <pivotArea field="3" type="button" dataOnly="0" labelOnly="1" outline="0" axis="axisRow" fieldPosition="0"/>
    </format>
    <format dxfId="40">
      <pivotArea dataOnly="0" labelOnly="1" outline="0" fieldPosition="0">
        <references count="1">
          <reference field="4294967294" count="1">
            <x v="0"/>
          </reference>
        </references>
      </pivotArea>
    </format>
    <format dxfId="39">
      <pivotArea dataOnly="0" labelOnly="1" outline="0" fieldPosition="0">
        <references count="1">
          <reference field="4294967294" count="1">
            <x v="1"/>
          </reference>
        </references>
      </pivotArea>
    </format>
    <format dxfId="38">
      <pivotArea dataOnly="0" labelOnly="1" outline="0" fieldPosition="0">
        <references count="1">
          <reference field="4294967294" count="1">
            <x v="2"/>
          </reference>
        </references>
      </pivotArea>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Profit"/>
    <pivotHierarchy dragToData="1"/>
    <pivotHierarchy dragToData="1" caption=" Revenue"/>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FactInternetSales]"/>
        <x15:activeTabTopLevelEntity name="[All Measure]"/>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0ECBF4B-FB67-4C7A-99DA-F6BE4C76368F}" name="PivotTable2" cacheId="6" applyNumberFormats="0" applyBorderFormats="0" applyFontFormats="0" applyPatternFormats="0" applyAlignmentFormats="0" applyWidthHeightFormats="1" dataCaption="Values" tag="b9021d58-384e-480c-811e-d79ee089eabe" updatedVersion="8" minRefreshableVersion="3" useAutoFormatting="1" subtotalHiddenItems="1" rowGrandTotals="0" colGrandTotals="0" itemPrintTitles="1" createdVersion="8" indent="0" compact="0" compactData="0" multipleFieldFilters="0" chartFormat="5">
  <location ref="N5:O12" firstHeaderRow="1" firstDataRow="1" firstDataCol="1"/>
  <pivotFields count="4">
    <pivotField dataField="1" compact="0" outline="0" subtotalTop="0" showAll="0" defaultSubtotal="0"/>
    <pivotField axis="axisRow" compact="0" allDrilled="1" outline="0" subtotalTop="0" showAll="0" sortType="ascending" defaultSubtotal="0" defaultAttributeDrillState="1">
      <items count="7">
        <item x="1"/>
        <item x="2"/>
        <item x="3"/>
        <item x="4"/>
        <item x="5"/>
        <item x="6"/>
        <item x="0"/>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7">
    <i>
      <x/>
    </i>
    <i>
      <x v="1"/>
    </i>
    <i>
      <x v="2"/>
    </i>
    <i>
      <x v="3"/>
    </i>
    <i>
      <x v="4"/>
    </i>
    <i>
      <x v="5"/>
    </i>
    <i>
      <x v="6"/>
    </i>
  </rowItems>
  <colItems count="1">
    <i/>
  </colItems>
  <dataFields count="1">
    <dataField name=" Total_Profit" fld="0" baseField="0" baseItem="0" numFmtId="166"/>
  </dataFields>
  <formats count="2">
    <format dxfId="14">
      <pivotArea outline="0" collapsedLevelsAreSubtotals="1" fieldPosition="0">
        <references count="1">
          <reference field="4294967294" count="1" selected="0">
            <x v="0"/>
          </reference>
        </references>
      </pivotArea>
    </format>
    <format dxfId="13">
      <pivotArea dataOnly="0" labelOnly="1" outline="0" fieldPosition="0">
        <references count="1">
          <reference field="4294967294" count="1">
            <x v="0"/>
          </reference>
        </references>
      </pivotArea>
    </format>
  </formats>
  <chartFormats count="1">
    <chartFormat chart="4"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_Profit"/>
    <pivotHierarchy dragToData="1" caption=" Total_COGS"/>
    <pivotHierarchy dragToData="1" caption=" Total_Revenue"/>
    <pivotHierarchy dragToData="1" caption=" Order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45137E-842F-4980-BB60-EF2B4B702107}" name="PivotTable5" cacheId="4" applyNumberFormats="0" applyBorderFormats="0" applyFontFormats="0" applyPatternFormats="0" applyAlignmentFormats="0" applyWidthHeightFormats="1" dataCaption="Values" tag="1b63a172-4ce7-4f5b-9bb4-dd9f13d82f87" updatedVersion="8" minRefreshableVersion="3" useAutoFormatting="1" subtotalHiddenItems="1" rowGrandTotals="0" colGrandTotals="0" itemPrintTitles="1" createdVersion="8" indent="0" compact="0" compactData="0" multipleFieldFilters="0" chartFormat="5">
  <location ref="AL4:AM7" firstHeaderRow="1" firstDataRow="1" firstDataCol="1"/>
  <pivotFields count="5">
    <pivotField dataField="1" compact="0" outline="0" subtotalTop="0" showAll="0" defaultSubtotal="0"/>
    <pivotField compact="0" allDrilled="1" outline="0" subtotalTop="0" showAll="0" sortType="ascending" defaultSubtotal="0" defaultAttributeDrillState="1">
      <items count="7">
        <item x="1"/>
        <item x="2"/>
        <item x="3"/>
        <item x="4"/>
        <item x="5"/>
        <item x="6"/>
        <item x="0"/>
      </items>
    </pivotField>
    <pivotField axis="axisRow"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2"/>
  </rowFields>
  <rowItems count="3">
    <i>
      <x/>
    </i>
    <i>
      <x v="1"/>
    </i>
    <i>
      <x v="2"/>
    </i>
  </rowItems>
  <colItems count="1">
    <i/>
  </colItems>
  <dataFields count="1">
    <dataField name=" Total_Profit" fld="0" baseField="0" baseItem="0" numFmtId="166"/>
  </dataFields>
  <formats count="2">
    <format dxfId="16">
      <pivotArea outline="0" collapsedLevelsAreSubtotals="1" fieldPosition="0">
        <references count="1">
          <reference field="4294967294" count="1" selected="0">
            <x v="0"/>
          </reference>
        </references>
      </pivotArea>
    </format>
    <format dxfId="15">
      <pivotArea dataOnly="0" labelOnly="1" outline="0" fieldPosition="0">
        <references count="1">
          <reference field="4294967294" count="1">
            <x v="0"/>
          </reference>
        </references>
      </pivotArea>
    </format>
  </formats>
  <chartFormats count="1">
    <chartFormat chart="4"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_Profit"/>
    <pivotHierarchy dragToData="1" caption=" Total_COGS"/>
    <pivotHierarchy dragToData="1" caption=" Total_Revenue"/>
    <pivotHierarchy dragToData="1" caption=" Order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41910CB-BAE9-4025-8A68-533BAAA5F06B}" name="PivotTable1" cacheId="7" applyNumberFormats="0" applyBorderFormats="0" applyFontFormats="0" applyPatternFormats="0" applyAlignmentFormats="0" applyWidthHeightFormats="1" dataCaption="Values" tag="c8b48c1c-14d8-44f6-91b5-0d913c0a323f" updatedVersion="8" minRefreshableVersion="3" useAutoFormatting="1" subtotalHiddenItems="1" rowGrandTotals="0" colGrandTotals="0" itemPrintTitles="1" createdVersion="8" indent="0" compact="0" compactData="0" multipleFieldFilters="0" chartFormat="7">
  <location ref="D5:E12" firstHeaderRow="1" firstDataRow="1" firstDataCol="1"/>
  <pivotFields count="4">
    <pivotField dataField="1" compact="0" outline="0" subtotalTop="0" showAll="0" defaultSubtotal="0"/>
    <pivotField axis="axisRow" compact="0" allDrilled="1" outline="0" subtotalTop="0" showAll="0" dataSourceSort="1" defaultSubtotal="0" defaultAttributeDrillState="1">
      <items count="8">
        <item x="0"/>
        <item x="1"/>
        <item x="2"/>
        <item x="3"/>
        <item x="4"/>
        <item x="5"/>
        <item x="6"/>
        <item x="7"/>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7">
    <i>
      <x/>
    </i>
    <i>
      <x v="1"/>
    </i>
    <i>
      <x v="2"/>
    </i>
    <i>
      <x v="3"/>
    </i>
    <i>
      <x v="4"/>
    </i>
    <i>
      <x v="5"/>
    </i>
    <i>
      <x v="6"/>
    </i>
  </rowItems>
  <colItems count="1">
    <i/>
  </colItems>
  <dataFields count="1">
    <dataField name=" Total_Profit" fld="0" baseField="0" baseItem="0" numFmtId="172"/>
  </dataFields>
  <formats count="3">
    <format dxfId="19">
      <pivotArea outline="0" collapsedLevelsAreSubtotals="1" fieldPosition="0">
        <references count="1">
          <reference field="4294967294" count="1" selected="0">
            <x v="0"/>
          </reference>
        </references>
      </pivotArea>
    </format>
    <format dxfId="18">
      <pivotArea dataOnly="0" labelOnly="1" outline="0" fieldPosition="0">
        <references count="1">
          <reference field="4294967294" count="1">
            <x v="0"/>
          </reference>
        </references>
      </pivotArea>
    </format>
    <format dxfId="17">
      <pivotArea outline="0" collapsedLevelsAreSubtotals="1" fieldPosition="0"/>
    </format>
  </formats>
  <chartFormats count="2">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 count="1" selected="0">
            <x v="7"/>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_Profit"/>
    <pivotHierarchy dragToData="1" caption=" Total_COGS"/>
    <pivotHierarchy dragToData="1" caption=" Total_Revenue"/>
    <pivotHierarchy dragToData="1" caption=" Order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70EC4C-5440-4366-8F72-D508E182001E}" name="PivotTable3" cacheId="5" applyNumberFormats="0" applyBorderFormats="0" applyFontFormats="0" applyPatternFormats="0" applyAlignmentFormats="0" applyWidthHeightFormats="1" dataCaption="Values" tag="1b63a172-4ce7-4f5b-9bb4-dd9f13d82f87" updatedVersion="8" minRefreshableVersion="3" useAutoFormatting="1" subtotalHiddenItems="1" rowGrandTotals="0" colGrandTotals="0" itemPrintTitles="1" createdVersion="8" indent="0" compact="0" compactData="0" multipleFieldFilters="0" chartFormat="5">
  <location ref="AB5:AC7" firstHeaderRow="1" firstDataRow="1" firstDataCol="1"/>
  <pivotFields count="5">
    <pivotField dataField="1" compact="0" outline="0" subtotalTop="0" showAll="0" defaultSubtotal="0"/>
    <pivotField compact="0" allDrilled="1" outline="0" subtotalTop="0" showAll="0" sortType="ascending" defaultSubtotal="0" defaultAttributeDrillState="1">
      <items count="7">
        <item x="1"/>
        <item x="2"/>
        <item x="3"/>
        <item x="4"/>
        <item x="5"/>
        <item x="6"/>
        <item x="0"/>
      </items>
    </pivotField>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2"/>
  </rowFields>
  <rowItems count="2">
    <i>
      <x/>
    </i>
    <i>
      <x v="1"/>
    </i>
  </rowItems>
  <colItems count="1">
    <i/>
  </colItems>
  <dataFields count="1">
    <dataField name=" Total_Profit" fld="0" baseField="0" baseItem="0" numFmtId="166"/>
  </dataFields>
  <formats count="2">
    <format dxfId="21">
      <pivotArea outline="0" collapsedLevelsAreSubtotals="1" fieldPosition="0">
        <references count="1">
          <reference field="4294967294" count="1" selected="0">
            <x v="0"/>
          </reference>
        </references>
      </pivotArea>
    </format>
    <format dxfId="20">
      <pivotArea dataOnly="0" labelOnly="1" outline="0" fieldPosition="0">
        <references count="1">
          <reference field="4294967294" count="1">
            <x v="0"/>
          </reference>
        </references>
      </pivotArea>
    </format>
  </formats>
  <chartFormats count="1">
    <chartFormat chart="4"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_Profit"/>
    <pivotHierarchy dragToData="1" caption=" Total_COGS"/>
    <pivotHierarchy dragToData="1" caption=" Total_Revenue"/>
    <pivotHierarchy dragToData="1" caption=" Order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A0509D2-E441-44DF-AF10-899EAE55CED9}" name="PivotTable1" cacheId="12" applyNumberFormats="0" applyBorderFormats="0" applyFontFormats="0" applyPatternFormats="0" applyAlignmentFormats="0" applyWidthHeightFormats="1" dataCaption="Values" tag="1d6faf04-7a29-4815-9398-e4a70a5fd65f" updatedVersion="8" minRefreshableVersion="3" useAutoFormatting="1" subtotalHiddenItems="1" rowGrandTotals="0" colGrandTotals="0" itemPrintTitles="1" createdVersion="8" indent="0" compact="0" compactData="0" multipleFieldFilters="0" chartFormat="7">
  <location ref="D6:E108" firstHeaderRow="1" firstDataRow="1" firstDataCol="1"/>
  <pivotFields count="4">
    <pivotField dataField="1" compact="0" outline="0" subtotalTop="0" showAll="0" defaultSubtotal="0"/>
    <pivotField axis="axisRow" compact="0" allDrilled="1" outline="0" subtotalTop="0" showAll="0" sortType="descending" defaultSubtotal="0" defaultAttributeDrillState="1">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102">
    <i>
      <x v="28"/>
    </i>
    <i>
      <x v="25"/>
    </i>
    <i>
      <x v="24"/>
    </i>
    <i>
      <x v="27"/>
    </i>
    <i>
      <x v="29"/>
    </i>
    <i>
      <x v="26"/>
    </i>
    <i>
      <x v="76"/>
    </i>
    <i>
      <x v="52"/>
    </i>
    <i>
      <x v="50"/>
    </i>
    <i>
      <x v="53"/>
    </i>
    <i>
      <x v="80"/>
    </i>
    <i>
      <x v="51"/>
    </i>
    <i>
      <x v="55"/>
    </i>
    <i>
      <x v="57"/>
    </i>
    <i>
      <x v="83"/>
    </i>
    <i>
      <x v="78"/>
    </i>
    <i>
      <x v="56"/>
    </i>
    <i>
      <x v="79"/>
    </i>
    <i>
      <x v="82"/>
    </i>
    <i>
      <x v="81"/>
    </i>
    <i>
      <x v="54"/>
    </i>
    <i>
      <x v="60"/>
    </i>
    <i>
      <x v="49"/>
    </i>
    <i>
      <x v="61"/>
    </i>
    <i>
      <x v="62"/>
    </i>
    <i>
      <x v="59"/>
    </i>
    <i>
      <x v="58"/>
    </i>
    <i>
      <x v="77"/>
    </i>
    <i>
      <x v="66"/>
    </i>
    <i>
      <x v="65"/>
    </i>
    <i>
      <x v="63"/>
    </i>
    <i>
      <x v="64"/>
    </i>
    <i>
      <x v="33"/>
    </i>
    <i>
      <x v="32"/>
    </i>
    <i>
      <x v="31"/>
    </i>
    <i>
      <x v="86"/>
    </i>
    <i>
      <x v="73"/>
    </i>
    <i>
      <x v="72"/>
    </i>
    <i>
      <x v="71"/>
    </i>
    <i>
      <x v="88"/>
    </i>
    <i>
      <x v="90"/>
    </i>
    <i>
      <x v="13"/>
    </i>
    <i>
      <x v="92"/>
    </i>
    <i>
      <x v="87"/>
    </i>
    <i>
      <x v="93"/>
    </i>
    <i>
      <x/>
    </i>
    <i>
      <x v="91"/>
    </i>
    <i>
      <x v="96"/>
    </i>
    <i>
      <x v="11"/>
    </i>
    <i>
      <x v="85"/>
    </i>
    <i>
      <x v="10"/>
    </i>
    <i>
      <x v="21"/>
    </i>
    <i>
      <x v="30"/>
    </i>
    <i>
      <x v="43"/>
    </i>
    <i>
      <x v="6"/>
    </i>
    <i>
      <x v="94"/>
    </i>
    <i>
      <x v="89"/>
    </i>
    <i>
      <x v="84"/>
    </i>
    <i>
      <x v="97"/>
    </i>
    <i>
      <x v="37"/>
    </i>
    <i>
      <x v="20"/>
    </i>
    <i>
      <x v="14"/>
    </i>
    <i>
      <x v="12"/>
    </i>
    <i>
      <x v="36"/>
    </i>
    <i>
      <x v="42"/>
    </i>
    <i>
      <x v="95"/>
    </i>
    <i>
      <x v="47"/>
    </i>
    <i>
      <x v="99"/>
    </i>
    <i>
      <x v="98"/>
    </i>
    <i>
      <x v="15"/>
    </i>
    <i>
      <x v="100"/>
    </i>
    <i>
      <x v="38"/>
    </i>
    <i>
      <x v="3"/>
    </i>
    <i>
      <x v="70"/>
    </i>
    <i>
      <x v="68"/>
    </i>
    <i>
      <x v="8"/>
    </i>
    <i>
      <x v="74"/>
    </i>
    <i>
      <x v="34"/>
    </i>
    <i>
      <x v="4"/>
    </i>
    <i>
      <x v="23"/>
    </i>
    <i>
      <x v="69"/>
    </i>
    <i>
      <x v="67"/>
    </i>
    <i>
      <x v="7"/>
    </i>
    <i>
      <x v="22"/>
    </i>
    <i>
      <x v="9"/>
    </i>
    <i>
      <x v="5"/>
    </i>
    <i>
      <x v="48"/>
    </i>
    <i>
      <x v="39"/>
    </i>
    <i>
      <x v="101"/>
    </i>
    <i>
      <x v="41"/>
    </i>
    <i>
      <x v="40"/>
    </i>
    <i>
      <x v="2"/>
    </i>
    <i>
      <x v="44"/>
    </i>
    <i>
      <x v="1"/>
    </i>
    <i>
      <x v="35"/>
    </i>
    <i>
      <x v="19"/>
    </i>
    <i>
      <x v="75"/>
    </i>
    <i>
      <x v="17"/>
    </i>
    <i>
      <x v="16"/>
    </i>
    <i>
      <x v="18"/>
    </i>
    <i>
      <x v="46"/>
    </i>
    <i>
      <x v="45"/>
    </i>
  </rowItems>
  <colItems count="1">
    <i/>
  </colItems>
  <dataFields count="1">
    <dataField name=" Total_Profit" fld="0" baseField="0" baseItem="0" numFmtId="172"/>
  </dataFields>
  <formats count="3">
    <format dxfId="9">
      <pivotArea outline="0" collapsedLevelsAreSubtotals="1" fieldPosition="0">
        <references count="1">
          <reference field="4294967294" count="1" selected="0">
            <x v="0"/>
          </reference>
        </references>
      </pivotArea>
    </format>
    <format dxfId="8">
      <pivotArea dataOnly="0" labelOnly="1" outline="0" fieldPosition="0">
        <references count="1">
          <reference field="4294967294" count="1">
            <x v="0"/>
          </reference>
        </references>
      </pivotArea>
    </format>
    <format dxfId="7">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_Profit"/>
    <pivotHierarchy dragToData="1" caption=" Total_COGS"/>
    <pivotHierarchy dragToData="1" caption=" Total_Revenue"/>
    <pivotHierarchy dragToData="1" caption=" Order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DFC9570-3904-4140-AAAC-5438C70C71FD}" name="PivotTable5" cacheId="15" applyNumberFormats="0" applyBorderFormats="0" applyFontFormats="0" applyPatternFormats="0" applyAlignmentFormats="0" applyWidthHeightFormats="1" dataCaption="Values" tag="36a51775-4e09-44f0-94c8-584b9d35fdc3" updatedVersion="8" minRefreshableVersion="3" useAutoFormatting="1" subtotalHiddenItems="1" rowGrandTotals="0" colGrandTotals="0" itemPrintTitles="1" createdVersion="8" indent="0" showEmptyRow="1" showEmptyCol="1" compact="0" compactData="0" multipleFieldFilters="0" chartFormat="7">
  <location ref="AM6:AN8" firstHeaderRow="1" firstDataRow="1" firstDataCol="1"/>
  <pivotFields count="5">
    <pivotField dataField="1" compact="0" outline="0" subtotalTop="0" showAll="0" defaultSubtotal="0"/>
    <pivotField compact="0" allDrilled="1" outline="0"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2"/>
  </rowFields>
  <rowItems count="2">
    <i>
      <x/>
    </i>
    <i>
      <x v="1"/>
    </i>
  </rowItems>
  <colItems count="1">
    <i/>
  </colItems>
  <dataFields count="1">
    <dataField name=" Total_Profit" fld="0" baseField="1" baseItem="0" numFmtId="166"/>
  </dataFields>
  <formats count="1">
    <format dxfId="10">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_Profit"/>
    <pivotHierarchy dragToData="1" caption=" Total_COGS"/>
    <pivotHierarchy dragToData="1" caption=" Total_Revenue"/>
    <pivotHierarchy dragToData="1" caption=" Order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6FAE596-0A3E-4E27-9FFD-13753B26E658}" name="PivotTable4" cacheId="14" applyNumberFormats="0" applyBorderFormats="0" applyFontFormats="0" applyPatternFormats="0" applyAlignmentFormats="0" applyWidthHeightFormats="1" dataCaption="Values" tag="ef567f24-c78a-46a6-a3a7-49aeede01850" updatedVersion="8" minRefreshableVersion="3" useAutoFormatting="1" subtotalHiddenItems="1" rowGrandTotals="0" colGrandTotals="0" itemPrintTitles="1" createdVersion="8" indent="0" compact="0" compactData="0" multipleFieldFilters="0" chartFormat="7">
  <location ref="AC6:AD14" firstHeaderRow="1" firstDataRow="1" firstDataCol="1"/>
  <pivotFields count="4">
    <pivotField dataField="1" compact="0" outline="0" subtotalTop="0" showAll="0" defaultSubtotal="0"/>
    <pivotField axis="axisRow" compact="0" allDrilled="1" outline="0"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8">
    <i>
      <x/>
    </i>
    <i>
      <x v="7"/>
    </i>
    <i>
      <x v="4"/>
    </i>
    <i>
      <x v="1"/>
    </i>
    <i>
      <x v="3"/>
    </i>
    <i>
      <x v="5"/>
    </i>
    <i>
      <x v="2"/>
    </i>
    <i>
      <x v="6"/>
    </i>
  </rowItems>
  <colItems count="1">
    <i/>
  </colItems>
  <dataFields count="1">
    <dataField name=" Total_Profit" fld="0" baseField="1" baseItem="0" numFmtId="166"/>
  </dataFields>
  <formats count="1">
    <format dxfId="11">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_Profit"/>
    <pivotHierarchy dragToData="1" caption=" Total_COGS"/>
    <pivotHierarchy dragToData="1" caption=" Total_Revenue"/>
    <pivotHierarchy dragToData="1" caption=" Order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E02973F-1AC4-4620-B17E-0CD725D8B49D}" name="PivotTable3" cacheId="13" applyNumberFormats="0" applyBorderFormats="0" applyFontFormats="0" applyPatternFormats="0" applyAlignmentFormats="0" applyWidthHeightFormats="1" dataCaption="Values" tag="88e26f37-db21-4e67-817e-b3e2dcfe8fdb" updatedVersion="8" minRefreshableVersion="3" useAutoFormatting="1" subtotalHiddenItems="1" rowGrandTotals="0" colGrandTotals="0" itemPrintTitles="1" createdVersion="8" indent="0" compact="0" compactData="0" multipleFieldFilters="0" chartFormat="7">
  <location ref="V6:X7" firstHeaderRow="0" firstDataRow="1" firstDataCol="0"/>
  <pivotFields count="5">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formats count="1">
    <format dxfId="12">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_Profit"/>
    <pivotHierarchy dragToData="1" caption=" Total_COGS"/>
    <pivotHierarchy dragToData="1" caption=" Total_Revenue"/>
    <pivotHierarchy dragToData="1" caption=" Order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FactInternetSales]"/>
        <x15:activeTabTopLevelEntity name="[All Measure]"/>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10AA233-A9EE-4772-A69A-B85721A767C7}" name="PivotTable1" cacheId="16" applyNumberFormats="0" applyBorderFormats="0" applyFontFormats="0" applyPatternFormats="0" applyAlignmentFormats="0" applyWidthHeightFormats="1" dataCaption="Values" tag="7cd841c4-ac39-49ef-974d-6f7a50fdb656" updatedVersion="8" minRefreshableVersion="3" useAutoFormatting="1" subtotalHiddenItems="1" rowGrandTotals="0" colGrandTotals="0" itemPrintTitles="1" createdVersion="8" indent="0" compact="0" compactData="0" multipleFieldFilters="0" chartFormat="7">
  <location ref="D6:E2414" firstHeaderRow="1" firstDataRow="1" firstDataCol="1"/>
  <pivotFields count="5">
    <pivotField dataField="1" compact="0" outline="0" subtotalTop="0" showAll="0" defaultSubtotal="0"/>
    <pivotField compact="0" allDrilled="1" outline="0" subtotalTop="0" showAll="0" sortType="descending" defaultSubtotal="0" defaultAttributeDrillState="1">
      <items count="1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s>
      <autoSortScope>
        <pivotArea dataOnly="0" outline="0" fieldPosition="0">
          <references count="1">
            <reference field="4294967294" count="1" selected="0">
              <x v="0"/>
            </reference>
          </references>
        </pivotArea>
      </autoSortScope>
    </pivotField>
    <pivotField axis="axisRow" compact="0" allDrilled="1" outline="0" subtotalTop="0" showAll="0" sortType="descending" defaultSubtotal="0" defaultAttributeDrillState="1">
      <items count="24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2"/>
  </rowFields>
  <rowItems count="2408">
    <i>
      <x v="1227"/>
    </i>
    <i>
      <x v="171"/>
    </i>
    <i>
      <x v="408"/>
    </i>
    <i>
      <x v="563"/>
    </i>
    <i>
      <x v="158"/>
    </i>
    <i>
      <x v="1283"/>
    </i>
    <i>
      <x v="849"/>
    </i>
    <i>
      <x v="2054"/>
    </i>
    <i>
      <x v="990"/>
    </i>
    <i>
      <x v="2013"/>
    </i>
    <i>
      <x v="892"/>
    </i>
    <i>
      <x v="1682"/>
    </i>
    <i>
      <x v="1079"/>
    </i>
    <i>
      <x v="167"/>
    </i>
    <i>
      <x v="227"/>
    </i>
    <i>
      <x v="1195"/>
    </i>
    <i>
      <x v="1199"/>
    </i>
    <i>
      <x v="1231"/>
    </i>
    <i>
      <x v="486"/>
    </i>
    <i>
      <x v="1449"/>
    </i>
    <i>
      <x v="647"/>
    </i>
    <i>
      <x v="594"/>
    </i>
    <i>
      <x v="23"/>
    </i>
    <i>
      <x v="465"/>
    </i>
    <i>
      <x v="462"/>
    </i>
    <i>
      <x v="1796"/>
    </i>
    <i>
      <x v="1060"/>
    </i>
    <i>
      <x v="543"/>
    </i>
    <i>
      <x v="1609"/>
    </i>
    <i>
      <x v="1096"/>
    </i>
    <i>
      <x v="1953"/>
    </i>
    <i>
      <x v="1084"/>
    </i>
    <i>
      <x v="3"/>
    </i>
    <i>
      <x v="127"/>
    </i>
    <i>
      <x v="2151"/>
    </i>
    <i>
      <x v="538"/>
    </i>
    <i>
      <x v="1561"/>
    </i>
    <i>
      <x v="676"/>
    </i>
    <i>
      <x v="2312"/>
    </i>
    <i>
      <x v="506"/>
    </i>
    <i>
      <x v="397"/>
    </i>
    <i>
      <x v="1625"/>
    </i>
    <i>
      <x v="1686"/>
    </i>
    <i>
      <x v="55"/>
    </i>
    <i>
      <x v="1024"/>
    </i>
    <i>
      <x v="817"/>
    </i>
    <i>
      <x v="617"/>
    </i>
    <i>
      <x v="652"/>
    </i>
    <i>
      <x v="1967"/>
    </i>
    <i>
      <x v="1349"/>
    </i>
    <i>
      <x v="2077"/>
    </i>
    <i>
      <x v="1077"/>
    </i>
    <i>
      <x v="1391"/>
    </i>
    <i>
      <x v="714"/>
    </i>
    <i>
      <x v="1182"/>
    </i>
    <i>
      <x v="811"/>
    </i>
    <i>
      <x v="1835"/>
    </i>
    <i>
      <x v="2201"/>
    </i>
    <i>
      <x v="1420"/>
    </i>
    <i>
      <x v="2386"/>
    </i>
    <i>
      <x v="730"/>
    </i>
    <i>
      <x v="1955"/>
    </i>
    <i>
      <x v="2073"/>
    </i>
    <i>
      <x v="1966"/>
    </i>
    <i>
      <x v="2286"/>
    </i>
    <i>
      <x v="172"/>
    </i>
    <i>
      <x v="2095"/>
    </i>
    <i>
      <x v="762"/>
    </i>
    <i>
      <x v="440"/>
    </i>
    <i>
      <x v="30"/>
    </i>
    <i>
      <x v="764"/>
    </i>
    <i>
      <x v="646"/>
    </i>
    <i>
      <x v="1841"/>
    </i>
    <i>
      <x v="805"/>
    </i>
    <i>
      <x v="1330"/>
    </i>
    <i>
      <x v="1066"/>
    </i>
    <i>
      <x v="1452"/>
    </i>
    <i>
      <x v="1500"/>
    </i>
    <i>
      <x v="1272"/>
    </i>
    <i>
      <x v="1528"/>
    </i>
    <i>
      <x v="1386"/>
    </i>
    <i>
      <x v="881"/>
    </i>
    <i>
      <x v="222"/>
    </i>
    <i>
      <x v="209"/>
    </i>
    <i>
      <x v="2363"/>
    </i>
    <i>
      <x v="1630"/>
    </i>
    <i>
      <x v="2191"/>
    </i>
    <i>
      <x v="2022"/>
    </i>
    <i>
      <x v="923"/>
    </i>
    <i>
      <x v="624"/>
    </i>
    <i>
      <x v="2235"/>
    </i>
    <i>
      <x v="187"/>
    </i>
    <i>
      <x v="121"/>
    </i>
    <i>
      <x v="1683"/>
    </i>
    <i>
      <x v="1011"/>
    </i>
    <i>
      <x v="1608"/>
    </i>
    <i>
      <x v="1119"/>
    </i>
    <i>
      <x v="1928"/>
    </i>
    <i>
      <x v="770"/>
    </i>
    <i>
      <x v="141"/>
    </i>
    <i>
      <x v="1364"/>
    </i>
    <i>
      <x v="2088"/>
    </i>
    <i>
      <x v="2078"/>
    </i>
    <i>
      <x v="546"/>
    </i>
    <i>
      <x v="267"/>
    </i>
    <i>
      <x v="235"/>
    </i>
    <i>
      <x v="1213"/>
    </i>
    <i>
      <x v="1437"/>
    </i>
    <i>
      <x v="1086"/>
    </i>
    <i>
      <x v="1707"/>
    </i>
    <i>
      <x v="736"/>
    </i>
    <i>
      <x v="841"/>
    </i>
    <i>
      <x v="1640"/>
    </i>
    <i>
      <x v="2275"/>
    </i>
    <i>
      <x v="1890"/>
    </i>
    <i>
      <x v="1"/>
    </i>
    <i>
      <x v="2076"/>
    </i>
    <i>
      <x v="533"/>
    </i>
    <i>
      <x v="1350"/>
    </i>
    <i>
      <x v="84"/>
    </i>
    <i>
      <x v="2055"/>
    </i>
    <i>
      <x v="1356"/>
    </i>
    <i>
      <x v="449"/>
    </i>
    <i>
      <x v="152"/>
    </i>
    <i>
      <x v="674"/>
    </i>
    <i>
      <x v="870"/>
    </i>
    <i>
      <x v="1090"/>
    </i>
    <i>
      <x v="2141"/>
    </i>
    <i>
      <x v="1488"/>
    </i>
    <i>
      <x v="1458"/>
    </i>
    <i>
      <x v="1390"/>
    </i>
    <i>
      <x v="1503"/>
    </i>
    <i>
      <x v="1064"/>
    </i>
    <i>
      <x v="355"/>
    </i>
    <i>
      <x v="2135"/>
    </i>
    <i>
      <x v="1300"/>
    </i>
    <i>
      <x v="1207"/>
    </i>
    <i>
      <x v="1112"/>
    </i>
    <i>
      <x v="38"/>
    </i>
    <i>
      <x v="1183"/>
    </i>
    <i>
      <x v="911"/>
    </i>
    <i>
      <x v="1000"/>
    </i>
    <i>
      <x v="1543"/>
    </i>
    <i>
      <x v="1762"/>
    </i>
    <i>
      <x v="1676"/>
    </i>
    <i>
      <x v="792"/>
    </i>
    <i>
      <x v="1899"/>
    </i>
    <i>
      <x v="1287"/>
    </i>
    <i>
      <x v="2038"/>
    </i>
    <i>
      <x v="1522"/>
    </i>
    <i>
      <x v="29"/>
    </i>
    <i>
      <x v="1555"/>
    </i>
    <i>
      <x v="1969"/>
    </i>
    <i>
      <x v="1180"/>
    </i>
    <i>
      <x v="993"/>
    </i>
    <i>
      <x v="42"/>
    </i>
    <i>
      <x v="414"/>
    </i>
    <i>
      <x v="727"/>
    </i>
    <i>
      <x v="1204"/>
    </i>
    <i>
      <x v="1787"/>
    </i>
    <i>
      <x v="257"/>
    </i>
    <i>
      <x v="2253"/>
    </i>
    <i>
      <x v="133"/>
    </i>
    <i>
      <x v="1341"/>
    </i>
    <i>
      <x v="1176"/>
    </i>
    <i>
      <x v="1345"/>
    </i>
    <i>
      <x v="321"/>
    </i>
    <i>
      <x v="1703"/>
    </i>
    <i>
      <x v="2136"/>
    </i>
    <i>
      <x v="637"/>
    </i>
    <i>
      <x v="162"/>
    </i>
    <i>
      <x v="1496"/>
    </i>
    <i>
      <x v="1480"/>
    </i>
    <i>
      <x v="1295"/>
    </i>
    <i>
      <x v="455"/>
    </i>
    <i>
      <x v="2045"/>
    </i>
    <i>
      <x v="326"/>
    </i>
    <i>
      <x v="1197"/>
    </i>
    <i>
      <x v="1070"/>
    </i>
    <i>
      <x v="2186"/>
    </i>
    <i>
      <x v="619"/>
    </i>
    <i>
      <x v="1986"/>
    </i>
    <i>
      <x v="292"/>
    </i>
    <i>
      <x v="1581"/>
    </i>
    <i>
      <x v="1749"/>
    </i>
    <i>
      <x v="2104"/>
    </i>
    <i>
      <x v="2395"/>
    </i>
    <i>
      <x v="1388"/>
    </i>
    <i>
      <x v="182"/>
    </i>
    <i>
      <x v="1475"/>
    </i>
    <i>
      <x v="1314"/>
    </i>
    <i>
      <x v="900"/>
    </i>
    <i>
      <x v="716"/>
    </i>
    <i>
      <x v="1620"/>
    </i>
    <i>
      <x v="432"/>
    </i>
    <i>
      <x v="1110"/>
    </i>
    <i>
      <x v="346"/>
    </i>
    <i>
      <x v="494"/>
    </i>
    <i>
      <x v="2371"/>
    </i>
    <i>
      <x v="2229"/>
    </i>
    <i>
      <x v="318"/>
    </i>
    <i>
      <x v="1517"/>
    </i>
    <i>
      <x v="1743"/>
    </i>
    <i>
      <x v="2039"/>
    </i>
    <i>
      <x v="510"/>
    </i>
    <i>
      <x v="2016"/>
    </i>
    <i>
      <x v="1068"/>
    </i>
    <i>
      <x v="1813"/>
    </i>
    <i>
      <x v="908"/>
    </i>
    <i>
      <x v="2394"/>
    </i>
    <i>
      <x v="140"/>
    </i>
    <i>
      <x v="378"/>
    </i>
    <i>
      <x v="1152"/>
    </i>
    <i>
      <x v="706"/>
    </i>
    <i>
      <x v="1530"/>
    </i>
    <i>
      <x v="728"/>
    </i>
    <i>
      <x v="1258"/>
    </i>
    <i>
      <x v="469"/>
    </i>
    <i>
      <x v="137"/>
    </i>
    <i>
      <x v="1257"/>
    </i>
    <i>
      <x v="1849"/>
    </i>
    <i>
      <x v="1715"/>
    </i>
    <i>
      <x v="831"/>
    </i>
    <i>
      <x v="828"/>
    </i>
    <i>
      <x v="80"/>
    </i>
    <i>
      <x v="678"/>
    </i>
    <i>
      <x v="237"/>
    </i>
    <i>
      <x v="2024"/>
    </i>
    <i>
      <x v="1708"/>
    </i>
    <i>
      <x v="1599"/>
    </i>
    <i>
      <x v="1945"/>
    </i>
    <i>
      <x v="2322"/>
    </i>
    <i>
      <x v="1247"/>
    </i>
    <i>
      <x v="2379"/>
    </i>
    <i>
      <x v="27"/>
    </i>
    <i>
      <x v="1642"/>
    </i>
    <i>
      <x v="682"/>
    </i>
    <i>
      <x v="808"/>
    </i>
    <i>
      <x v="1998"/>
    </i>
    <i>
      <x v="1723"/>
    </i>
    <i>
      <x v="1992"/>
    </i>
    <i>
      <x v="1499"/>
    </i>
    <i>
      <x v="2373"/>
    </i>
    <i>
      <x v="2010"/>
    </i>
    <i>
      <x v="1820"/>
    </i>
    <i>
      <x v="2032"/>
    </i>
    <i>
      <x v="974"/>
    </i>
    <i>
      <x v="1734"/>
    </i>
    <i>
      <x v="61"/>
    </i>
    <i>
      <x v="1886"/>
    </i>
    <i>
      <x v="2233"/>
    </i>
    <i>
      <x v="157"/>
    </i>
    <i>
      <x v="1360"/>
    </i>
    <i>
      <x v="2197"/>
    </i>
    <i>
      <x v="1117"/>
    </i>
    <i>
      <x v="1897"/>
    </i>
    <i>
      <x v="2304"/>
    </i>
    <i>
      <x v="1732"/>
    </i>
    <i>
      <x v="800"/>
    </i>
    <i>
      <x v="2364"/>
    </i>
    <i>
      <x v="1629"/>
    </i>
    <i>
      <x v="2367"/>
    </i>
    <i>
      <x v="1556"/>
    </i>
    <i>
      <x v="930"/>
    </i>
    <i>
      <x v="1184"/>
    </i>
    <i>
      <x v="907"/>
    </i>
    <i>
      <x v="614"/>
    </i>
    <i>
      <x v="258"/>
    </i>
    <i>
      <x v="497"/>
    </i>
    <i>
      <x v="2223"/>
    </i>
    <i>
      <x v="2009"/>
    </i>
    <i>
      <x v="596"/>
    </i>
    <i>
      <x v="772"/>
    </i>
    <i>
      <x v="1142"/>
    </i>
    <i>
      <x v="836"/>
    </i>
    <i>
      <x v="210"/>
    </i>
    <i>
      <x v="1071"/>
    </i>
    <i>
      <x v="2033"/>
    </i>
    <i>
      <x v="1910"/>
    </i>
    <i>
      <x v="919"/>
    </i>
    <i>
      <x v="1134"/>
    </i>
    <i>
      <x v="479"/>
    </i>
    <i>
      <x v="1462"/>
    </i>
    <i>
      <x v="1893"/>
    </i>
    <i>
      <x v="1689"/>
    </i>
    <i>
      <x v="1782"/>
    </i>
    <i>
      <x v="2189"/>
    </i>
    <i>
      <x v="1346"/>
    </i>
    <i>
      <x v="113"/>
    </i>
    <i>
      <x v="1851"/>
    </i>
    <i>
      <x v="328"/>
    </i>
    <i>
      <x v="347"/>
    </i>
    <i>
      <x v="767"/>
    </i>
    <i>
      <x v="2280"/>
    </i>
    <i>
      <x v="1003"/>
    </i>
    <i>
      <x v="554"/>
    </i>
    <i>
      <x v="403"/>
    </i>
    <i>
      <x v="2110"/>
    </i>
    <i>
      <x v="31"/>
    </i>
    <i>
      <x v="884"/>
    </i>
    <i>
      <x v="1566"/>
    </i>
    <i>
      <x v="6"/>
    </i>
    <i>
      <x v="1028"/>
    </i>
    <i>
      <x v="1378"/>
    </i>
    <i>
      <x v="1492"/>
    </i>
    <i>
      <x v="839"/>
    </i>
    <i>
      <x v="1726"/>
    </i>
    <i>
      <x v="1076"/>
    </i>
    <i>
      <x v="1671"/>
    </i>
    <i>
      <x v="164"/>
    </i>
    <i>
      <x v="413"/>
    </i>
    <i>
      <x v="1621"/>
    </i>
    <i>
      <x v="2021"/>
    </i>
    <i>
      <x v="1214"/>
    </i>
    <i>
      <x v="2247"/>
    </i>
    <i>
      <x v="1804"/>
    </i>
    <i>
      <x v="1312"/>
    </i>
    <i>
      <x v="1911"/>
    </i>
    <i>
      <x v="1250"/>
    </i>
    <i>
      <x v="525"/>
    </i>
    <i>
      <x v="1664"/>
    </i>
    <i>
      <x v="1474"/>
    </i>
    <i>
      <x v="95"/>
    </i>
    <i>
      <x v="734"/>
    </i>
    <i>
      <x v="1916"/>
    </i>
    <i>
      <x v="2262"/>
    </i>
    <i>
      <x v="1246"/>
    </i>
    <i>
      <x v="1186"/>
    </i>
    <i>
      <x v="1328"/>
    </i>
    <i>
      <x/>
    </i>
    <i>
      <x v="959"/>
    </i>
    <i>
      <x v="2391"/>
    </i>
    <i>
      <x v="178"/>
    </i>
    <i>
      <x v="1054"/>
    </i>
    <i>
      <x v="1400"/>
    </i>
    <i>
      <x v="680"/>
    </i>
    <i>
      <x v="176"/>
    </i>
    <i>
      <x v="352"/>
    </i>
    <i>
      <x v="681"/>
    </i>
    <i>
      <x v="2198"/>
    </i>
    <i>
      <x v="1514"/>
    </i>
    <i>
      <x v="968"/>
    </i>
    <i>
      <x v="2065"/>
    </i>
    <i>
      <x v="1783"/>
    </i>
    <i>
      <x v="128"/>
    </i>
    <i>
      <x v="315"/>
    </i>
    <i>
      <x v="1771"/>
    </i>
    <i>
      <x v="739"/>
    </i>
    <i>
      <x v="2143"/>
    </i>
    <i>
      <x v="1907"/>
    </i>
    <i>
      <x v="2062"/>
    </i>
    <i>
      <x v="1491"/>
    </i>
    <i>
      <x v="752"/>
    </i>
    <i>
      <x v="2326"/>
    </i>
    <i>
      <x v="376"/>
    </i>
    <i>
      <x v="2244"/>
    </i>
    <i>
      <x v="2400"/>
    </i>
    <i>
      <x v="715"/>
    </i>
    <i>
      <x v="468"/>
    </i>
    <i>
      <x v="2080"/>
    </i>
    <i>
      <x v="1612"/>
    </i>
    <i>
      <x v="2258"/>
    </i>
    <i>
      <x v="2030"/>
    </i>
    <i>
      <x v="1584"/>
    </i>
    <i>
      <x v="392"/>
    </i>
    <i>
      <x v="2004"/>
    </i>
    <i>
      <x v="471"/>
    </i>
    <i>
      <x v="256"/>
    </i>
    <i>
      <x v="1327"/>
    </i>
    <i>
      <x v="713"/>
    </i>
    <i>
      <x v="1982"/>
    </i>
    <i>
      <x v="1172"/>
    </i>
    <i>
      <x v="553"/>
    </i>
    <i>
      <x v="1315"/>
    </i>
    <i>
      <x v="1578"/>
    </i>
    <i>
      <x v="1198"/>
    </i>
    <i>
      <x v="2246"/>
    </i>
    <i>
      <x v="1286"/>
    </i>
    <i>
      <x v="1072"/>
    </i>
    <i>
      <x v="1225"/>
    </i>
    <i>
      <x v="566"/>
    </i>
    <i>
      <x v="1628"/>
    </i>
    <i>
      <x v="2206"/>
    </i>
    <i>
      <x v="988"/>
    </i>
    <i>
      <x v="1920"/>
    </i>
    <i>
      <x v="967"/>
    </i>
    <i>
      <x v="796"/>
    </i>
    <i>
      <x v="329"/>
    </i>
    <i>
      <x v="603"/>
    </i>
    <i>
      <x v="1146"/>
    </i>
    <i>
      <x v="1179"/>
    </i>
    <i>
      <x v="1697"/>
    </i>
    <i>
      <x v="1974"/>
    </i>
    <i>
      <x v="636"/>
    </i>
    <i>
      <x v="228"/>
    </i>
    <i>
      <x v="1736"/>
    </i>
    <i>
      <x v="1675"/>
    </i>
    <i>
      <x v="135"/>
    </i>
    <i>
      <x v="1450"/>
    </i>
    <i>
      <x v="1397"/>
    </i>
    <i>
      <x v="1233"/>
    </i>
    <i>
      <x v="324"/>
    </i>
    <i>
      <x v="644"/>
    </i>
    <i>
      <x v="1133"/>
    </i>
    <i>
      <x v="2195"/>
    </i>
    <i>
      <x v="1862"/>
    </i>
    <i>
      <x v="36"/>
    </i>
    <i>
      <x v="1455"/>
    </i>
    <i>
      <x v="88"/>
    </i>
    <i>
      <x v="50"/>
    </i>
    <i>
      <x v="2249"/>
    </i>
    <i>
      <x v="535"/>
    </i>
    <i>
      <x v="818"/>
    </i>
    <i>
      <x v="754"/>
    </i>
    <i>
      <x v="2291"/>
    </i>
    <i>
      <x v="179"/>
    </i>
    <i>
      <x v="855"/>
    </i>
    <i>
      <x v="1858"/>
    </i>
    <i>
      <x v="1059"/>
    </i>
    <i>
      <x v="1236"/>
    </i>
    <i>
      <x v="562"/>
    </i>
    <i>
      <x v="2203"/>
    </i>
    <i>
      <x v="909"/>
    </i>
    <i>
      <x v="1141"/>
    </i>
    <i>
      <x v="517"/>
    </i>
    <i>
      <x v="1313"/>
    </i>
    <i>
      <x v="1595"/>
    </i>
    <i>
      <x v="69"/>
    </i>
    <i>
      <x v="1758"/>
    </i>
    <i>
      <x v="2221"/>
    </i>
    <i>
      <x v="536"/>
    </i>
    <i>
      <x v="2174"/>
    </i>
    <i>
      <x v="2227"/>
    </i>
    <i>
      <x v="1615"/>
    </i>
    <i>
      <x v="703"/>
    </i>
    <i>
      <x v="1384"/>
    </i>
    <i>
      <x v="1106"/>
    </i>
    <i>
      <x v="104"/>
    </i>
    <i>
      <x v="2017"/>
    </i>
    <i>
      <x v="1668"/>
    </i>
    <i>
      <x v="2224"/>
    </i>
    <i>
      <x v="886"/>
    </i>
    <i>
      <x v="1521"/>
    </i>
    <i>
      <x v="312"/>
    </i>
    <i>
      <x v="1382"/>
    </i>
    <i>
      <x v="1221"/>
    </i>
    <i>
      <x v="2061"/>
    </i>
    <i>
      <x v="10"/>
    </i>
    <i>
      <x v="1121"/>
    </i>
    <i>
      <x v="1919"/>
    </i>
    <i>
      <x v="643"/>
    </i>
    <i>
      <x v="2378"/>
    </i>
    <i>
      <x v="1288"/>
    </i>
    <i>
      <x v="276"/>
    </i>
    <i>
      <x v="542"/>
    </i>
    <i>
      <x v="1750"/>
    </i>
    <i>
      <x v="1681"/>
    </i>
    <i>
      <x v="2145"/>
    </i>
    <i>
      <x v="2324"/>
    </i>
    <i>
      <x v="816"/>
    </i>
    <i>
      <x v="498"/>
    </i>
    <i>
      <x v="1205"/>
    </i>
    <i>
      <x v="986"/>
    </i>
    <i>
      <x v="1648"/>
    </i>
    <i>
      <x v="183"/>
    </i>
    <i>
      <x v="1023"/>
    </i>
    <i>
      <x v="1004"/>
    </i>
    <i>
      <x v="1371"/>
    </i>
    <i>
      <x v="1960"/>
    </i>
    <i>
      <x v="214"/>
    </i>
    <i>
      <x v="1276"/>
    </i>
    <i>
      <x v="16"/>
    </i>
    <i>
      <x v="379"/>
    </i>
    <i>
      <x v="1786"/>
    </i>
    <i>
      <x v="1273"/>
    </i>
    <i>
      <x v="1238"/>
    </i>
    <i>
      <x v="1311"/>
    </i>
    <i>
      <x v="44"/>
    </i>
    <i>
      <x v="531"/>
    </i>
    <i>
      <x v="2"/>
    </i>
    <i>
      <x v="1325"/>
    </i>
    <i>
      <x v="1169"/>
    </i>
    <i>
      <x v="1410"/>
    </i>
    <i>
      <x v="1274"/>
    </i>
    <i>
      <x v="490"/>
    </i>
    <i>
      <x v="2000"/>
    </i>
    <i>
      <x v="977"/>
    </i>
    <i>
      <x v="763"/>
    </i>
    <i>
      <x v="1430"/>
    </i>
    <i>
      <x v="593"/>
    </i>
    <i>
      <x v="421"/>
    </i>
    <i>
      <x v="534"/>
    </i>
    <i>
      <x v="1336"/>
    </i>
    <i>
      <x v="1148"/>
    </i>
    <i>
      <x v="14"/>
    </i>
    <i>
      <x v="2051"/>
    </i>
    <i>
      <x v="862"/>
    </i>
    <i>
      <x v="827"/>
    </i>
    <i>
      <x v="2355"/>
    </i>
    <i>
      <x v="1249"/>
    </i>
    <i>
      <x v="1001"/>
    </i>
    <i>
      <x v="242"/>
    </i>
    <i>
      <x v="453"/>
    </i>
    <i>
      <x v="944"/>
    </i>
    <i>
      <x v="1082"/>
    </i>
    <i>
      <x v="433"/>
    </i>
    <i>
      <x v="1241"/>
    </i>
    <i>
      <x v="1151"/>
    </i>
    <i>
      <x v="1301"/>
    </i>
    <i>
      <x v="450"/>
    </i>
    <i>
      <x v="1125"/>
    </i>
    <i>
      <x v="1181"/>
    </i>
    <i>
      <x v="630"/>
    </i>
    <i>
      <x v="1331"/>
    </i>
    <i>
      <x v="1551"/>
    </i>
    <i>
      <x v="37"/>
    </i>
    <i>
      <x v="2096"/>
    </i>
    <i>
      <x v="2251"/>
    </i>
    <i>
      <x v="302"/>
    </i>
    <i>
      <x v="1189"/>
    </i>
    <i>
      <x v="2114"/>
    </i>
    <i>
      <x v="1946"/>
    </i>
    <i>
      <x v="261"/>
    </i>
    <i>
      <x v="1483"/>
    </i>
    <i>
      <x v="2359"/>
    </i>
    <i>
      <x v="1568"/>
    </i>
    <i>
      <x v="1691"/>
    </i>
    <i>
      <x v="1419"/>
    </i>
    <i>
      <x v="1347"/>
    </i>
    <i>
      <x v="666"/>
    </i>
    <i>
      <x v="454"/>
    </i>
    <i>
      <x v="2398"/>
    </i>
    <i>
      <x v="1943"/>
    </i>
    <i>
      <x v="1634"/>
    </i>
    <i>
      <x v="866"/>
    </i>
    <i>
      <x v="2284"/>
    </i>
    <i>
      <x v="753"/>
    </i>
    <i>
      <x v="775"/>
    </i>
    <i>
      <x v="2350"/>
    </i>
    <i>
      <x v="1126"/>
    </i>
    <i>
      <x v="436"/>
    </i>
    <i>
      <x v="868"/>
    </i>
    <i>
      <x v="238"/>
    </i>
    <i>
      <x v="2011"/>
    </i>
    <i>
      <x v="2121"/>
    </i>
    <i>
      <x v="2129"/>
    </i>
    <i>
      <x v="2042"/>
    </i>
    <i>
      <x v="1381"/>
    </i>
    <i>
      <x v="1087"/>
    </i>
    <i>
      <x v="1062"/>
    </i>
    <i>
      <x v="270"/>
    </i>
    <i>
      <x v="1508"/>
    </i>
    <i>
      <x v="1468"/>
    </i>
    <i>
      <x v="606"/>
    </i>
    <i>
      <x v="1984"/>
    </i>
    <i>
      <x v="1784"/>
    </i>
    <i>
      <x v="1407"/>
    </i>
    <i>
      <x v="1507"/>
    </i>
    <i>
      <x v="1873"/>
    </i>
    <i>
      <x v="2187"/>
    </i>
    <i>
      <x v="475"/>
    </i>
    <i>
      <x v="934"/>
    </i>
    <i>
      <x v="981"/>
    </i>
    <i>
      <x v="1764"/>
    </i>
    <i>
      <x v="1912"/>
    </i>
    <i>
      <x v="746"/>
    </i>
    <i>
      <x v="2299"/>
    </i>
    <i>
      <x v="1030"/>
    </i>
    <i>
      <x v="1129"/>
    </i>
    <i>
      <x v="1868"/>
    </i>
    <i>
      <x v="1963"/>
    </i>
    <i>
      <x v="1166"/>
    </i>
    <i>
      <x v="1487"/>
    </i>
    <i>
      <x v="773"/>
    </i>
    <i>
      <x v="667"/>
    </i>
    <i>
      <x v="1666"/>
    </i>
    <i>
      <x v="2343"/>
    </i>
    <i>
      <x v="1728"/>
    </i>
    <i>
      <x v="372"/>
    </i>
    <i>
      <x v="1617"/>
    </i>
    <i>
      <x v="1700"/>
    </i>
    <i>
      <x v="2330"/>
    </i>
    <i>
      <x v="1093"/>
    </i>
    <i>
      <x v="1829"/>
    </i>
    <i>
      <x v="1262"/>
    </i>
    <i>
      <x v="1021"/>
    </i>
    <i>
      <x v="540"/>
    </i>
    <i>
      <x v="348"/>
    </i>
    <i>
      <x v="441"/>
    </i>
    <i>
      <x v="1092"/>
    </i>
    <i>
      <x v="207"/>
    </i>
    <i>
      <x v="309"/>
    </i>
    <i>
      <x v="1069"/>
    </i>
    <i>
      <x v="1763"/>
    </i>
    <i>
      <x v="1127"/>
    </i>
    <i>
      <x v="810"/>
    </i>
    <i>
      <x v="2303"/>
    </i>
    <i>
      <x v="296"/>
    </i>
    <i>
      <x v="13"/>
    </i>
    <i>
      <x v="1838"/>
    </i>
    <i>
      <x v="1240"/>
    </i>
    <i>
      <x v="998"/>
    </i>
    <i>
      <x v="5"/>
    </i>
    <i>
      <x v="251"/>
    </i>
    <i>
      <x v="190"/>
    </i>
    <i>
      <x v="424"/>
    </i>
    <i>
      <x v="442"/>
    </i>
    <i>
      <x v="1539"/>
    </i>
    <i>
      <x v="2317"/>
    </i>
    <i>
      <x v="306"/>
    </i>
    <i>
      <x v="197"/>
    </i>
    <i>
      <x v="1863"/>
    </i>
    <i>
      <x v="1978"/>
    </i>
    <i>
      <x v="395"/>
    </i>
    <i>
      <x v="330"/>
    </i>
    <i>
      <x v="1724"/>
    </i>
    <i>
      <x v="655"/>
    </i>
    <i>
      <x v="1826"/>
    </i>
    <i>
      <x v="1828"/>
    </i>
    <i>
      <x v="119"/>
    </i>
    <i>
      <x v="1818"/>
    </i>
    <i>
      <x v="672"/>
    </i>
    <i>
      <x v="2049"/>
    </i>
    <i>
      <x v="290"/>
    </i>
    <i>
      <x v="1016"/>
    </i>
    <i>
      <x v="1774"/>
    </i>
    <i>
      <x v="459"/>
    </i>
    <i>
      <x v="735"/>
    </i>
    <i>
      <x v="918"/>
    </i>
    <i>
      <x v="920"/>
    </i>
    <i>
      <x v="1654"/>
    </i>
    <i>
      <x v="1941"/>
    </i>
    <i>
      <x v="1413"/>
    </i>
    <i>
      <x v="2261"/>
    </i>
    <i>
      <x v="1212"/>
    </i>
    <i>
      <x v="1097"/>
    </i>
    <i>
      <x v="951"/>
    </i>
    <i>
      <x v="101"/>
    </i>
    <i>
      <x v="149"/>
    </i>
    <i>
      <x v="757"/>
    </i>
    <i>
      <x v="599"/>
    </i>
    <i>
      <x v="2023"/>
    </i>
    <i>
      <x v="1861"/>
    </i>
    <i>
      <x v="1050"/>
    </i>
    <i>
      <x v="420"/>
    </i>
    <i>
      <x v="1527"/>
    </i>
    <i>
      <x v="2266"/>
    </i>
    <i>
      <x v="2091"/>
    </i>
    <i>
      <x v="1839"/>
    </i>
    <i>
      <x v="758"/>
    </i>
    <i>
      <x v="529"/>
    </i>
    <i>
      <x v="2351"/>
    </i>
    <i>
      <x v="1114"/>
    </i>
    <i>
      <x v="2292"/>
    </i>
    <i>
      <x v="2200"/>
    </i>
    <i>
      <x v="544"/>
    </i>
    <i>
      <x v="173"/>
    </i>
    <i>
      <x v="2050"/>
    </i>
    <i>
      <x v="2340"/>
    </i>
    <i>
      <x v="111"/>
    </i>
    <i>
      <x v="518"/>
    </i>
    <i>
      <x v="1275"/>
    </i>
    <i>
      <x v="2083"/>
    </i>
    <i>
      <x v="1022"/>
    </i>
    <i>
      <x v="1299"/>
    </i>
    <i>
      <x v="1550"/>
    </i>
    <i>
      <x v="1713"/>
    </i>
    <i>
      <x v="2037"/>
    </i>
    <i>
      <x v="1039"/>
    </i>
    <i>
      <x v="2176"/>
    </i>
    <i>
      <x v="307"/>
    </i>
    <i>
      <x v="1871"/>
    </i>
    <i>
      <x v="322"/>
    </i>
    <i>
      <x v="707"/>
    </i>
    <i>
      <x v="485"/>
    </i>
    <i>
      <x v="869"/>
    </i>
    <i>
      <x v="838"/>
    </i>
    <i>
      <x v="1007"/>
    </i>
    <i>
      <x v="1769"/>
    </i>
    <i>
      <x v="999"/>
    </i>
    <i>
      <x v="49"/>
    </i>
    <i>
      <x v="1466"/>
    </i>
    <i>
      <x v="1562"/>
    </i>
    <i>
      <x v="859"/>
    </i>
    <i>
      <x v="41"/>
    </i>
    <i>
      <x v="1156"/>
    </i>
    <i>
      <x v="2152"/>
    </i>
    <i>
      <x v="262"/>
    </i>
    <i>
      <x v="2381"/>
    </i>
    <i>
      <x v="325"/>
    </i>
    <i>
      <x v="165"/>
    </i>
    <i>
      <x v="1601"/>
    </i>
    <i>
      <x v="1872"/>
    </i>
    <i>
      <x v="1290"/>
    </i>
    <i>
      <x v="815"/>
    </i>
    <i>
      <x v="2067"/>
    </i>
    <i>
      <x v="151"/>
    </i>
    <i>
      <x v="97"/>
    </i>
    <i>
      <x v="1741"/>
    </i>
    <i>
      <x v="2325"/>
    </i>
    <i>
      <x v="384"/>
    </i>
    <i>
      <x v="1235"/>
    </i>
    <i>
      <x v="371"/>
    </i>
    <i>
      <x v="1139"/>
    </i>
    <i>
      <x v="1297"/>
    </i>
    <i>
      <x v="1137"/>
    </i>
    <i>
      <x v="294"/>
    </i>
    <i>
      <x v="472"/>
    </i>
    <i>
      <x v="2307"/>
    </i>
    <i>
      <x v="1049"/>
    </i>
    <i>
      <x v="2158"/>
    </i>
    <i>
      <x v="1536"/>
    </i>
    <i>
      <x v="196"/>
    </i>
    <i>
      <x v="1669"/>
    </i>
    <i>
      <x v="2313"/>
    </i>
    <i>
      <x v="2101"/>
    </i>
    <i>
      <x v="1107"/>
    </i>
    <i>
      <x v="1833"/>
    </i>
    <i>
      <x v="1459"/>
    </i>
    <i>
      <x v="1224"/>
    </i>
    <i>
      <x v="602"/>
    </i>
    <i>
      <x v="189"/>
    </i>
    <i>
      <x v="690"/>
    </i>
    <i>
      <x v="507"/>
    </i>
    <i>
      <x v="1747"/>
    </i>
    <i>
      <x v="1122"/>
    </i>
    <i>
      <x v="722"/>
    </i>
    <i>
      <x v="47"/>
    </i>
    <i>
      <x v="970"/>
    </i>
    <i>
      <x v="1443"/>
    </i>
    <i>
      <x v="745"/>
    </i>
    <i>
      <x v="279"/>
    </i>
    <i>
      <x v="1699"/>
    </i>
    <i>
      <x v="906"/>
    </i>
    <i>
      <x v="966"/>
    </i>
    <i>
      <x v="1710"/>
    </i>
    <i>
      <x v="701"/>
    </i>
    <i>
      <x v="2380"/>
    </i>
    <i>
      <x v="123"/>
    </i>
    <i>
      <x v="973"/>
    </i>
    <i>
      <x v="1395"/>
    </i>
    <i>
      <x v="1019"/>
    </i>
    <i>
      <x v="634"/>
    </i>
    <i>
      <x v="1453"/>
    </i>
    <i>
      <x v="205"/>
    </i>
    <i>
      <x v="747"/>
    </i>
    <i>
      <x v="1776"/>
    </i>
    <i>
      <x v="1990"/>
    </i>
    <i>
      <x v="411"/>
    </i>
    <i>
      <x v="357"/>
    </i>
    <i>
      <x v="1712"/>
    </i>
    <i>
      <x v="1465"/>
    </i>
    <i>
      <x v="1927"/>
    </i>
    <i>
      <x v="2106"/>
    </i>
    <i>
      <x v="1552"/>
    </i>
    <i>
      <x v="822"/>
    </i>
    <i>
      <x v="1806"/>
    </i>
    <i>
      <x v="68"/>
    </i>
    <i>
      <x v="1472"/>
    </i>
    <i>
      <x v="595"/>
    </i>
    <i>
      <x v="1305"/>
    </i>
    <i>
      <x v="405"/>
    </i>
    <i>
      <x v="308"/>
    </i>
    <i>
      <x v="1206"/>
    </i>
    <i>
      <x v="1778"/>
    </i>
    <i>
      <x v="1406"/>
    </i>
    <i>
      <x v="1545"/>
    </i>
    <i>
      <x v="2267"/>
    </i>
    <i>
      <x v="147"/>
    </i>
    <i>
      <x v="2320"/>
    </i>
    <i>
      <x v="2318"/>
    </i>
    <i>
      <x v="1067"/>
    </i>
    <i>
      <x v="725"/>
    </i>
    <i>
      <x v="2402"/>
    </i>
    <i>
      <x v="950"/>
    </i>
    <i>
      <x v="1444"/>
    </i>
    <i>
      <x v="658"/>
    </i>
    <i>
      <x v="783"/>
    </i>
    <i>
      <x v="830"/>
    </i>
    <i>
      <x v="564"/>
    </i>
    <i>
      <x v="955"/>
    </i>
    <i>
      <x v="51"/>
    </i>
    <i>
      <x v="2115"/>
    </i>
    <i>
      <x v="1985"/>
    </i>
    <i>
      <x v="1335"/>
    </i>
    <i>
      <x v="1579"/>
    </i>
    <i>
      <x v="1403"/>
    </i>
    <i>
      <x v="7"/>
    </i>
    <i>
      <x v="933"/>
    </i>
    <i>
      <x v="208"/>
    </i>
    <i>
      <x v="615"/>
    </i>
    <i>
      <x v="1439"/>
    </i>
    <i>
      <x v="124"/>
    </i>
    <i>
      <x v="2164"/>
    </i>
    <i>
      <x v="2124"/>
    </i>
    <i>
      <x v="1424"/>
    </i>
    <i>
      <x v="32"/>
    </i>
    <i>
      <x v="1435"/>
    </i>
    <i>
      <x v="1924"/>
    </i>
    <i>
      <x v="1701"/>
    </i>
    <i>
      <x v="332"/>
    </i>
    <i>
      <x v="1892"/>
    </i>
    <i>
      <x v="1271"/>
    </i>
    <i>
      <x v="685"/>
    </i>
    <i>
      <x v="1844"/>
    </i>
    <i>
      <x v="980"/>
    </i>
    <i>
      <x v="1888"/>
    </i>
    <i>
      <x v="1387"/>
    </i>
    <i>
      <x v="1188"/>
    </i>
    <i>
      <x v="2384"/>
    </i>
    <i>
      <x v="1175"/>
    </i>
    <i>
      <x v="2238"/>
    </i>
    <i>
      <x v="495"/>
    </i>
    <i>
      <x v="2214"/>
    </i>
    <i>
      <x v="1661"/>
    </i>
    <i>
      <x v="795"/>
    </i>
    <i>
      <x v="2334"/>
    </i>
    <i>
      <x v="1994"/>
    </i>
    <i>
      <x v="661"/>
    </i>
    <i>
      <x v="850"/>
    </i>
    <i>
      <x v="896"/>
    </i>
    <i>
      <x v="755"/>
    </i>
    <i>
      <x v="935"/>
    </i>
    <i>
      <x v="2149"/>
    </i>
    <i>
      <x v="335"/>
    </i>
    <i>
      <x v="2138"/>
    </i>
    <i>
      <x v="1358"/>
    </i>
    <i>
      <x v="1965"/>
    </i>
    <i>
      <x v="1800"/>
    </i>
    <i>
      <x v="621"/>
    </i>
    <i>
      <x v="1377"/>
    </i>
    <i>
      <x v="2184"/>
    </i>
    <i>
      <x v="434"/>
    </i>
    <i>
      <x v="1196"/>
    </i>
    <i>
      <x v="1357"/>
    </i>
    <i>
      <x v="1635"/>
    </i>
    <i>
      <x v="1855"/>
    </i>
    <i>
      <x v="1203"/>
    </i>
    <i>
      <x v="39"/>
    </i>
    <i>
      <x v="1962"/>
    </i>
    <i>
      <x v="769"/>
    </i>
    <i>
      <x v="1597"/>
    </i>
    <i>
      <x v="1922"/>
    </i>
    <i>
      <x v="2170"/>
    </i>
    <i>
      <x v="945"/>
    </i>
    <i>
      <x v="2118"/>
    </i>
    <i>
      <x v="2310"/>
    </i>
    <i>
      <x v="2272"/>
    </i>
    <i>
      <x v="717"/>
    </i>
    <i>
      <x v="422"/>
    </i>
    <i>
      <x v="1398"/>
    </i>
    <i>
      <x v="1518"/>
    </i>
    <i>
      <x v="1693"/>
    </i>
    <i>
      <x v="489"/>
    </i>
    <i>
      <x v="699"/>
    </i>
    <i>
      <x v="1529"/>
    </i>
    <i>
      <x v="904"/>
    </i>
    <i>
      <x v="2185"/>
    </i>
    <i>
      <x v="611"/>
    </i>
    <i>
      <x v="2052"/>
    </i>
    <i>
      <x v="1761"/>
    </i>
    <i>
      <x v="1140"/>
    </i>
    <i>
      <x v="677"/>
    </i>
    <i>
      <x v="274"/>
    </i>
    <i>
      <x v="1448"/>
    </i>
    <i>
      <x v="1461"/>
    </i>
    <i>
      <x v="2204"/>
    </i>
    <i>
      <x v="1832"/>
    </i>
    <i>
      <x v="1725"/>
    </i>
    <i>
      <x v="1706"/>
    </i>
    <i>
      <x v="1781"/>
    </i>
    <i>
      <x v="1128"/>
    </i>
    <i>
      <x v="2362"/>
    </i>
    <i>
      <x v="320"/>
    </i>
    <i>
      <x v="513"/>
    </i>
    <i>
      <x v="1991"/>
    </i>
    <i>
      <x v="194"/>
    </i>
    <i>
      <x v="915"/>
    </i>
    <i>
      <x v="721"/>
    </i>
    <i>
      <x v="657"/>
    </i>
    <i>
      <x v="879"/>
    </i>
    <i>
      <x v="481"/>
    </i>
    <i>
      <x v="170"/>
    </i>
    <i>
      <x v="2301"/>
    </i>
    <i>
      <x v="2131"/>
    </i>
    <i>
      <x v="2092"/>
    </i>
    <i>
      <x v="1481"/>
    </i>
    <i>
      <x v="579"/>
    </i>
    <i>
      <x v="1089"/>
    </i>
    <i>
      <x v="587"/>
    </i>
    <i>
      <x v="1934"/>
    </i>
    <i>
      <x v="2242"/>
    </i>
    <i>
      <x v="1626"/>
    </i>
    <i>
      <x v="1921"/>
    </i>
    <i>
      <x v="1889"/>
    </i>
    <i>
      <x v="2125"/>
    </i>
    <i>
      <x v="741"/>
    </i>
    <i>
      <x v="482"/>
    </i>
    <i>
      <x v="1810"/>
    </i>
    <i>
      <x v="581"/>
    </i>
    <i>
      <x v="26"/>
    </i>
    <i>
      <x v="1168"/>
    </i>
    <i>
      <x v="1393"/>
    </i>
    <i>
      <x v="337"/>
    </i>
    <i>
      <x v="957"/>
    </i>
    <i>
      <x v="1289"/>
    </i>
    <i>
      <x v="1162"/>
    </i>
    <i>
      <x v="118"/>
    </i>
    <i>
      <x v="195"/>
    </i>
    <i>
      <x v="1652"/>
    </i>
    <i>
      <x v="2081"/>
    </i>
    <i>
      <x v="1772"/>
    </i>
    <i>
      <x v="2316"/>
    </i>
    <i>
      <x v="65"/>
    </i>
    <i>
      <x v="1694"/>
    </i>
    <i>
      <x v="985"/>
    </i>
    <i>
      <x v="2071"/>
    </i>
    <i>
      <x v="2240"/>
    </i>
    <i>
      <x v="1938"/>
    </i>
    <i>
      <x v="2056"/>
    </i>
    <i>
      <x v="1929"/>
    </i>
    <i>
      <x v="1742"/>
    </i>
    <i>
      <x v="645"/>
    </i>
    <i>
      <x v="2211"/>
    </i>
    <i>
      <x v="719"/>
    </i>
    <i>
      <x v="654"/>
    </i>
    <i>
      <x v="1245"/>
    </i>
    <i>
      <x v="2283"/>
    </i>
    <i>
      <x v="1057"/>
    </i>
    <i>
      <x v="398"/>
    </i>
    <i>
      <x v="651"/>
    </i>
    <i>
      <x v="496"/>
    </i>
    <i>
      <x v="264"/>
    </i>
    <i>
      <x v="891"/>
    </i>
    <i>
      <x v="1775"/>
    </i>
    <i>
      <x v="1554"/>
    </i>
    <i>
      <x v="2182"/>
    </i>
    <i>
      <x v="277"/>
    </i>
    <i>
      <x v="2294"/>
    </i>
    <i>
      <x v="327"/>
    </i>
    <i>
      <x v="1602"/>
    </i>
    <i>
      <x v="204"/>
    </i>
    <i>
      <x v="185"/>
    </i>
    <i>
      <x v="882"/>
    </i>
    <i>
      <x v="1447"/>
    </i>
    <i>
      <x v="1144"/>
    </i>
    <i>
      <x v="295"/>
    </i>
    <i>
      <x v="2388"/>
    </i>
    <i>
      <x v="1015"/>
    </i>
    <i>
      <x v="1083"/>
    </i>
    <i>
      <x v="895"/>
    </i>
    <i>
      <x v="278"/>
    </i>
    <i>
      <x v="4"/>
    </i>
    <i>
      <x v="759"/>
    </i>
    <i>
      <x v="224"/>
    </i>
    <i>
      <x v="473"/>
    </i>
    <i>
      <x v="2295"/>
    </i>
    <i>
      <x v="785"/>
    </i>
    <i>
      <x v="948"/>
    </i>
    <i>
      <x v="1894"/>
    </i>
    <i>
      <x v="511"/>
    </i>
    <i>
      <x v="1605"/>
    </i>
    <i>
      <x v="2263"/>
    </i>
    <i>
      <x v="1877"/>
    </i>
    <i>
      <x v="2028"/>
    </i>
    <i>
      <x v="1451"/>
    </i>
    <i>
      <x v="1740"/>
    </i>
    <i>
      <x v="1876"/>
    </i>
    <i>
      <x v="2385"/>
    </i>
    <i>
      <x v="640"/>
    </i>
    <i>
      <x v="193"/>
    </i>
    <i>
      <x v="847"/>
    </i>
    <i>
      <x v="63"/>
    </i>
    <i>
      <x v="1667"/>
    </i>
    <i>
      <x v="218"/>
    </i>
    <i>
      <x v="1120"/>
    </i>
    <i>
      <x v="1594"/>
    </i>
    <i>
      <x v="1719"/>
    </i>
    <i>
      <x v="1559"/>
    </i>
    <i>
      <x v="642"/>
    </i>
    <i>
      <x v="247"/>
    </i>
    <i>
      <x v="1302"/>
    </i>
    <i>
      <x v="743"/>
    </i>
    <i>
      <x v="1111"/>
    </i>
    <i>
      <x v="1495"/>
    </i>
    <i>
      <x v="912"/>
    </i>
    <i>
      <x v="24"/>
    </i>
    <i>
      <x v="632"/>
    </i>
    <i>
      <x v="2216"/>
    </i>
    <i>
      <x v="2087"/>
    </i>
    <i>
      <x v="1217"/>
    </i>
    <i>
      <x v="2354"/>
    </i>
    <i>
      <x v="1731"/>
    </i>
    <i>
      <x v="928"/>
    </i>
    <i>
      <x v="842"/>
    </i>
    <i>
      <x v="1822"/>
    </i>
    <i>
      <x v="2305"/>
    </i>
    <i>
      <x v="1154"/>
    </i>
    <i>
      <x v="219"/>
    </i>
    <i>
      <x v="1421"/>
    </i>
    <i>
      <x v="1094"/>
    </i>
    <i>
      <x v="539"/>
    </i>
    <i>
      <x v="1870"/>
    </i>
    <i>
      <x v="1279"/>
    </i>
    <i>
      <x v="1673"/>
    </i>
    <i>
      <x v="1905"/>
    </i>
    <i>
      <x v="650"/>
    </i>
    <i>
      <x v="273"/>
    </i>
    <i>
      <x v="2058"/>
    </i>
    <i>
      <x v="1159"/>
    </i>
    <i>
      <x v="1506"/>
    </i>
    <i>
      <x v="774"/>
    </i>
    <i>
      <x v="872"/>
    </i>
    <i>
      <x v="8"/>
    </i>
    <i>
      <x v="2236"/>
    </i>
    <i>
      <x v="18"/>
    </i>
    <i>
      <x v="1730"/>
    </i>
    <i>
      <x v="1136"/>
    </i>
    <i>
      <x v="905"/>
    </i>
    <i>
      <x v="597"/>
    </i>
    <i>
      <x v="2165"/>
    </i>
    <i>
      <x v="578"/>
    </i>
    <i>
      <x v="1354"/>
    </i>
    <i>
      <x v="851"/>
    </i>
    <i>
      <x v="799"/>
    </i>
    <i>
      <x v="916"/>
    </i>
    <i>
      <x v="1045"/>
    </i>
    <i>
      <x v="358"/>
    </i>
    <i>
      <x v="212"/>
    </i>
    <i>
      <x v="66"/>
    </i>
    <i>
      <x v="2070"/>
    </i>
    <i>
      <x v="216"/>
    </i>
    <i>
      <x v="2231"/>
    </i>
    <i>
      <x v="353"/>
    </i>
    <i>
      <x v="1029"/>
    </i>
    <i>
      <x v="1704"/>
    </i>
    <i>
      <x v="997"/>
    </i>
    <i>
      <x v="2273"/>
    </i>
    <i>
      <x v="864"/>
    </i>
    <i>
      <x v="1717"/>
    </i>
    <i>
      <x v="202"/>
    </i>
    <i>
      <x v="883"/>
    </i>
    <i>
      <x v="1843"/>
    </i>
    <i>
      <x v="1950"/>
    </i>
    <i>
      <x v="2093"/>
    </i>
    <i>
      <x v="1380"/>
    </i>
    <i>
      <x v="415"/>
    </i>
    <i>
      <x v="2218"/>
    </i>
    <i>
      <x v="1433"/>
    </i>
    <i>
      <x v="382"/>
    </i>
    <i>
      <x v="272"/>
    </i>
    <i>
      <x v="1875"/>
    </i>
    <i>
      <x v="354"/>
    </i>
    <i>
      <x v="969"/>
    </i>
    <i>
      <x v="669"/>
    </i>
    <i>
      <x v="271"/>
    </i>
    <i>
      <x v="1869"/>
    </i>
    <i>
      <x v="1975"/>
    </i>
    <i>
      <x v="317"/>
    </i>
    <i>
      <x v="1716"/>
    </i>
    <i>
      <x v="1538"/>
    </i>
    <i>
      <x v="410"/>
    </i>
    <i>
      <x v="710"/>
    </i>
    <i>
      <x v="366"/>
    </i>
    <i>
      <x v="458"/>
    </i>
    <i>
      <x v="136"/>
    </i>
    <i>
      <x v="765"/>
    </i>
    <i>
      <x v="2213"/>
    </i>
    <i>
      <x v="894"/>
    </i>
    <i>
      <x v="1534"/>
    </i>
    <i>
      <x v="932"/>
    </i>
    <i>
      <x v="2338"/>
    </i>
    <i>
      <x v="1865"/>
    </i>
    <i>
      <x v="1935"/>
    </i>
    <i>
      <x v="1777"/>
    </i>
    <i>
      <x v="1368"/>
    </i>
    <i>
      <x v="1348"/>
    </i>
    <i>
      <x v="1123"/>
    </i>
    <i>
      <x v="263"/>
    </i>
    <i>
      <x v="1695"/>
    </i>
    <i>
      <x v="1926"/>
    </i>
    <i>
      <x v="2072"/>
    </i>
    <i>
      <x v="1411"/>
    </i>
    <i>
      <x v="1322"/>
    </i>
    <i>
      <x v="867"/>
    </i>
    <i>
      <x v="303"/>
    </i>
    <i>
      <x v="1201"/>
    </i>
    <i>
      <x v="1567"/>
    </i>
    <i>
      <x v="545"/>
    </i>
    <i>
      <x v="2349"/>
    </i>
    <i>
      <x v="1947"/>
    </i>
    <i>
      <x v="1831"/>
    </i>
    <i>
      <x v="380"/>
    </i>
    <i>
      <x v="2252"/>
    </i>
    <i>
      <x v="2171"/>
    </i>
    <i>
      <x v="1792"/>
    </i>
    <i>
      <x v="1460"/>
    </i>
    <i>
      <x v="982"/>
    </i>
    <i>
      <x v="74"/>
    </i>
    <i>
      <x v="1278"/>
    </i>
    <i>
      <x v="239"/>
    </i>
    <i>
      <x v="1102"/>
    </i>
    <i>
      <x v="252"/>
    </i>
    <i>
      <x v="1977"/>
    </i>
    <i>
      <x v="2369"/>
    </i>
    <i>
      <x v="2333"/>
    </i>
    <i>
      <x v="53"/>
    </i>
    <i>
      <x v="386"/>
    </i>
    <i>
      <x v="802"/>
    </i>
    <i>
      <x v="1482"/>
    </i>
    <i>
      <x v="1511"/>
    </i>
    <i>
      <x v="2063"/>
    </i>
    <i>
      <x v="2297"/>
    </i>
    <i>
      <x v="1185"/>
    </i>
    <i>
      <x v="241"/>
    </i>
    <i>
      <x v="551"/>
    </i>
    <i>
      <x v="1850"/>
    </i>
    <i>
      <x v="117"/>
    </i>
    <i>
      <x v="1202"/>
    </i>
    <i>
      <x v="1631"/>
    </i>
    <i>
      <x v="446"/>
    </i>
    <i>
      <x v="344"/>
    </i>
    <i>
      <x v="2357"/>
    </i>
    <i>
      <x v="1610"/>
    </i>
    <i>
      <x v="1032"/>
    </i>
    <i>
      <x v="2040"/>
    </i>
    <i>
      <x v="1751"/>
    </i>
    <i>
      <x v="1263"/>
    </i>
    <i>
      <x v="1153"/>
    </i>
    <i>
      <x v="1479"/>
    </i>
    <i>
      <x v="824"/>
    </i>
    <i>
      <x v="367"/>
    </i>
    <i>
      <x v="2365"/>
    </i>
    <i>
      <x v="298"/>
    </i>
    <i>
      <x v="825"/>
    </i>
    <i>
      <x v="1663"/>
    </i>
    <i>
      <x v="2278"/>
    </i>
    <i>
      <x v="937"/>
    </i>
    <i>
      <x v="201"/>
    </i>
    <i>
      <x v="377"/>
    </i>
    <i>
      <x v="1942"/>
    </i>
    <i>
      <x v="1709"/>
    </i>
    <i>
      <x v="700"/>
    </i>
    <i>
      <x v="1308"/>
    </i>
    <i>
      <x v="2314"/>
    </i>
    <i>
      <x v="1118"/>
    </i>
    <i>
      <x v="1150"/>
    </i>
    <i>
      <x v="1351"/>
    </i>
    <i>
      <x v="991"/>
    </i>
    <i>
      <x v="1113"/>
    </i>
    <i>
      <x v="73"/>
    </i>
    <i>
      <x v="898"/>
    </i>
    <i>
      <x v="942"/>
    </i>
    <i>
      <x v="1720"/>
    </i>
    <i>
      <x v="1677"/>
    </i>
    <i>
      <x v="46"/>
    </i>
    <i>
      <x v="626"/>
    </i>
    <i>
      <x v="843"/>
    </i>
    <i>
      <x v="1688"/>
    </i>
    <i>
      <x v="570"/>
    </i>
    <i>
      <x v="2008"/>
    </i>
    <i>
      <x v="2169"/>
    </i>
    <i>
      <x v="2245"/>
    </i>
    <i>
      <x v="1650"/>
    </i>
    <i>
      <x v="858"/>
    </i>
    <i>
      <x v="1467"/>
    </i>
    <i>
      <x v="550"/>
    </i>
    <i>
      <x v="2341"/>
    </i>
    <i>
      <x v="2323"/>
    </i>
    <i>
      <x v="2103"/>
    </i>
    <i>
      <x v="1674"/>
    </i>
    <i>
      <x v="1979"/>
    </i>
    <i>
      <x v="1553"/>
    </i>
    <i>
      <x v="1425"/>
    </i>
    <i>
      <x v="163"/>
    </i>
    <i>
      <x v="361"/>
    </i>
    <i>
      <x v="1957"/>
    </i>
    <i>
      <x v="718"/>
    </i>
    <i>
      <x v="2406"/>
    </i>
    <i>
      <x v="362"/>
    </i>
    <i>
      <x v="2074"/>
    </i>
    <i>
      <x v="2148"/>
    </i>
    <i>
      <x v="2375"/>
    </i>
    <i>
      <x v="2159"/>
    </i>
    <i>
      <x v="1426"/>
    </i>
    <i>
      <x v="369"/>
    </i>
    <i>
      <x v="1457"/>
    </i>
    <i>
      <x v="854"/>
    </i>
    <i>
      <x v="345"/>
    </i>
    <i>
      <x v="1931"/>
    </i>
    <i>
      <x v="1680"/>
    </i>
    <i>
      <x v="1143"/>
    </i>
    <i>
      <x v="1540"/>
    </i>
    <i>
      <x v="112"/>
    </i>
    <i>
      <x v="1002"/>
    </i>
    <i>
      <x v="2377"/>
    </i>
    <i>
      <x v="423"/>
    </i>
    <i>
      <x v="590"/>
    </i>
    <i>
      <x v="199"/>
    </i>
    <i>
      <x v="1623"/>
    </i>
    <i>
      <x v="2383"/>
    </i>
    <i>
      <x v="2296"/>
    </i>
    <i>
      <x v="240"/>
    </i>
    <i>
      <x v="679"/>
    </i>
    <i>
      <x v="983"/>
    </i>
    <i>
      <x v="85"/>
    </i>
    <i>
      <x v="2232"/>
    </i>
    <i>
      <x v="438"/>
    </i>
    <i>
      <x v="887"/>
    </i>
    <i>
      <x v="99"/>
    </i>
    <i>
      <x v="844"/>
    </i>
    <i>
      <x v="456"/>
    </i>
    <i>
      <x v="522"/>
    </i>
    <i>
      <x v="1160"/>
    </i>
    <i>
      <x v="1138"/>
    </i>
    <i>
      <x v="837"/>
    </i>
    <i>
      <x v="2086"/>
    </i>
    <i>
      <x v="470"/>
    </i>
    <i>
      <x v="523"/>
    </i>
    <i>
      <x v="1933"/>
    </i>
    <i>
      <x v="2012"/>
    </i>
    <i>
      <x v="2122"/>
    </i>
    <i>
      <x v="1702"/>
    </i>
    <i>
      <x v="1040"/>
    </i>
    <i>
      <x v="1860"/>
    </i>
    <i>
      <x v="1949"/>
    </i>
    <i>
      <x v="1187"/>
    </i>
    <i>
      <x v="368"/>
    </i>
    <i>
      <x v="22"/>
    </i>
    <i>
      <x v="618"/>
    </i>
    <i>
      <x v="1846"/>
    </i>
    <i>
      <x v="1476"/>
    </i>
    <i>
      <x v="1025"/>
    </i>
    <i>
      <x v="575"/>
    </i>
    <i>
      <x v="1052"/>
    </i>
    <i>
      <x v="1537"/>
    </i>
    <i>
      <x v="832"/>
    </i>
    <i>
      <x v="1412"/>
    </i>
    <i>
      <x v="396"/>
    </i>
    <i>
      <x v="1232"/>
    </i>
    <i>
      <x v="2250"/>
    </i>
    <i>
      <x v="835"/>
    </i>
    <i>
      <x v="724"/>
    </i>
    <i>
      <x v="793"/>
    </i>
    <i>
      <x v="230"/>
    </i>
    <i>
      <x v="1670"/>
    </i>
    <i>
      <x v="451"/>
    </i>
    <i>
      <x v="1913"/>
    </i>
    <i>
      <x v="731"/>
    </i>
    <i>
      <x v="996"/>
    </i>
    <i>
      <x v="1105"/>
    </i>
    <i>
      <x v="1961"/>
    </i>
    <i>
      <x v="1685"/>
    </i>
    <i>
      <x v="148"/>
    </i>
    <i>
      <x v="1218"/>
    </i>
    <i>
      <x v="1353"/>
    </i>
    <i>
      <x v="291"/>
    </i>
    <i>
      <x v="2161"/>
    </i>
    <i>
      <x v="860"/>
    </i>
    <i>
      <x v="144"/>
    </i>
    <i>
      <x v="569"/>
    </i>
    <i>
      <x v="1558"/>
    </i>
    <i>
      <x v="17"/>
    </i>
    <i>
      <x v="508"/>
    </i>
    <i>
      <x v="1033"/>
    </i>
    <i>
      <x v="1993"/>
    </i>
    <i>
      <x v="555"/>
    </i>
    <i>
      <x v="616"/>
    </i>
    <i>
      <x v="627"/>
    </i>
    <i>
      <x v="2139"/>
    </i>
    <i>
      <x v="556"/>
    </i>
    <i>
      <x v="2345"/>
    </i>
    <i>
      <x v="2015"/>
    </i>
    <i>
      <x v="1416"/>
    </i>
    <i>
      <x v="1389"/>
    </i>
    <i>
      <x v="1779"/>
    </i>
    <i>
      <x v="2327"/>
    </i>
    <i>
      <x v="605"/>
    </i>
    <i>
      <x v="1392"/>
    </i>
    <i>
      <x v="1163"/>
    </i>
    <i>
      <x v="1320"/>
    </i>
    <i>
      <x v="1471"/>
    </i>
    <i>
      <x v="2142"/>
    </i>
    <i>
      <x v="1884"/>
    </i>
    <i>
      <x v="114"/>
    </i>
    <i>
      <x v="1864"/>
    </i>
    <i>
      <x v="1285"/>
    </i>
    <i>
      <x v="880"/>
    </i>
    <i>
      <x v="549"/>
    </i>
    <i>
      <x v="484"/>
    </i>
    <i>
      <x v="1549"/>
    </i>
    <i>
      <x v="2130"/>
    </i>
    <i>
      <x v="964"/>
    </i>
    <i>
      <x v="52"/>
    </i>
    <i>
      <x v="409"/>
    </i>
    <i>
      <x v="1560"/>
    </i>
    <i>
      <x v="561"/>
    </i>
    <i>
      <x v="460"/>
    </i>
    <i>
      <x v="375"/>
    </i>
    <i>
      <x v="1590"/>
    </i>
    <i>
      <x v="92"/>
    </i>
    <i>
      <x v="1880"/>
    </i>
    <i>
      <x v="1788"/>
    </i>
    <i>
      <x v="1768"/>
    </i>
    <i>
      <x v="2399"/>
    </i>
    <i>
      <x v="198"/>
    </i>
    <i>
      <x v="350"/>
    </i>
    <i>
      <x v="285"/>
    </i>
    <i>
      <x v="1405"/>
    </i>
    <i>
      <x v="2281"/>
    </i>
    <i>
      <x v="1801"/>
    </i>
    <i>
      <x v="971"/>
    </i>
    <i>
      <x v="1456"/>
    </i>
    <i>
      <x v="2215"/>
    </i>
    <i>
      <x v="245"/>
    </i>
    <i>
      <x v="480"/>
    </i>
    <i>
      <x v="1108"/>
    </i>
    <i>
      <x v="150"/>
    </i>
    <i>
      <x v="34"/>
    </i>
    <i>
      <x v="1809"/>
    </i>
    <i>
      <x v="1485"/>
    </i>
    <i>
      <x v="19"/>
    </i>
    <i>
      <x v="374"/>
    </i>
    <i>
      <x v="946"/>
    </i>
    <i>
      <x v="418"/>
    </i>
    <i>
      <x v="1571"/>
    </i>
    <i>
      <x v="784"/>
    </i>
    <i>
      <x v="1436"/>
    </i>
    <i>
      <x v="153"/>
    </i>
    <i>
      <x v="2239"/>
    </i>
    <i>
      <x v="2210"/>
    </i>
    <i>
      <x v="287"/>
    </i>
    <i>
      <x v="1903"/>
    </i>
    <i>
      <x v="483"/>
    </i>
    <i>
      <x v="807"/>
    </i>
    <i>
      <x v="1793"/>
    </i>
    <i>
      <x v="1799"/>
    </i>
    <i>
      <x v="341"/>
    </i>
    <i>
      <x v="840"/>
    </i>
    <i>
      <x v="236"/>
    </i>
    <i>
      <x v="1999"/>
    </i>
    <i>
      <x v="419"/>
    </i>
    <i>
      <x v="448"/>
    </i>
    <i>
      <x v="115"/>
    </i>
    <i>
      <x v="363"/>
    </i>
    <i>
      <x v="2166"/>
    </i>
    <i>
      <x v="1718"/>
    </i>
    <i>
      <x v="1497"/>
    </i>
    <i>
      <x v="1061"/>
    </i>
    <i>
      <x v="2196"/>
    </i>
    <i>
      <x v="592"/>
    </i>
    <i>
      <x v="1099"/>
    </i>
    <i>
      <x v="1895"/>
    </i>
    <i>
      <x v="70"/>
    </i>
    <i>
      <x v="2019"/>
    </i>
    <i>
      <x v="463"/>
    </i>
    <i>
      <x v="1989"/>
    </i>
    <i>
      <x v="571"/>
    </i>
    <i>
      <x v="1265"/>
    </i>
    <i>
      <x v="2188"/>
    </i>
    <i>
      <x v="1854"/>
    </i>
    <i>
      <x v="1563"/>
    </i>
    <i>
      <x v="786"/>
    </i>
    <i>
      <x v="254"/>
    </i>
    <i>
      <x v="393"/>
    </i>
    <i>
      <x v="861"/>
    </i>
    <i>
      <x v="1952"/>
    </i>
    <i>
      <x v="1422"/>
    </i>
    <i>
      <x v="501"/>
    </i>
    <i>
      <x v="1244"/>
    </i>
    <i>
      <x v="467"/>
    </i>
    <i>
      <x v="401"/>
    </i>
    <i>
      <x v="1132"/>
    </i>
    <i>
      <x v="1200"/>
    </i>
    <i>
      <x v="2002"/>
    </i>
    <i>
      <x v="1834"/>
    </i>
    <i>
      <x v="231"/>
    </i>
    <i>
      <x v="428"/>
    </i>
    <i>
      <x v="1375"/>
    </i>
    <i>
      <x v="249"/>
    </i>
    <i>
      <x v="417"/>
    </i>
    <i>
      <x v="299"/>
    </i>
    <i>
      <x v="72"/>
    </i>
    <i>
      <x v="1603"/>
    </i>
    <i>
      <x v="2382"/>
    </i>
    <i>
      <x v="1340"/>
    </i>
    <i>
      <x v="961"/>
    </i>
    <i>
      <x v="134"/>
    </i>
    <i>
      <x v="1909"/>
    </i>
    <i>
      <x v="2405"/>
    </i>
    <i>
      <x v="430"/>
    </i>
    <i>
      <x v="1081"/>
    </i>
    <i>
      <x v="1130"/>
    </i>
    <i>
      <x v="2156"/>
    </i>
    <i>
      <x v="1795"/>
    </i>
    <i>
      <x v="166"/>
    </i>
    <i>
      <x v="1825"/>
    </i>
    <i>
      <x v="9"/>
    </i>
    <i>
      <x v="1234"/>
    </i>
    <i>
      <x v="180"/>
    </i>
    <i>
      <x v="782"/>
    </i>
    <i>
      <x v="1643"/>
    </i>
    <i>
      <x v="356"/>
    </i>
    <i>
      <x v="814"/>
    </i>
    <i>
      <x v="107"/>
    </i>
    <i>
      <x v="1951"/>
    </i>
    <i>
      <x v="1611"/>
    </i>
    <i>
      <x v="1735"/>
    </i>
    <i>
      <x v="737"/>
    </i>
    <i>
      <x v="1598"/>
    </i>
    <i>
      <x v="1738"/>
    </i>
    <i>
      <x v="958"/>
    </i>
    <i>
      <x v="1489"/>
    </i>
    <i>
      <x v="1343"/>
    </i>
    <i>
      <x v="941"/>
    </i>
    <i>
      <x v="1770"/>
    </i>
    <i>
      <x v="1585"/>
    </i>
    <i>
      <x v="297"/>
    </i>
    <i>
      <x v="331"/>
    </i>
    <i>
      <x v="1613"/>
    </i>
    <i>
      <x v="1866"/>
    </i>
    <i>
      <x v="45"/>
    </i>
    <i>
      <x v="1614"/>
    </i>
    <i>
      <x v="1636"/>
    </i>
    <i>
      <x v="1807"/>
    </i>
    <i>
      <x v="1101"/>
    </i>
    <i>
      <x v="1493"/>
    </i>
    <i>
      <x v="1900"/>
    </i>
    <i>
      <x v="541"/>
    </i>
    <i>
      <x v="552"/>
    </i>
    <i>
      <x v="1577"/>
    </i>
    <i>
      <x v="1365"/>
    </i>
    <i>
      <x v="2026"/>
    </i>
    <i>
      <x v="1817"/>
    </i>
    <i>
      <x v="1174"/>
    </i>
    <i>
      <x v="875"/>
    </i>
    <i>
      <x v="253"/>
    </i>
    <i>
      <x v="2306"/>
    </i>
    <i>
      <x v="102"/>
    </i>
    <i>
      <x v="443"/>
    </i>
    <i>
      <x v="1256"/>
    </i>
    <i>
      <x v="1280"/>
    </i>
    <i>
      <x v="2285"/>
    </i>
    <i>
      <x v="1359"/>
    </i>
    <i>
      <x v="1319"/>
    </i>
    <i>
      <x v="1277"/>
    </i>
    <i>
      <x v="1329"/>
    </i>
    <i>
      <x v="1797"/>
    </i>
    <i>
      <x v="584"/>
    </i>
    <i>
      <x v="439"/>
    </i>
    <i>
      <x v="311"/>
    </i>
    <i>
      <x v="1005"/>
    </i>
    <i>
      <x v="2190"/>
    </i>
    <i>
      <x v="712"/>
    </i>
    <i>
      <x v="1692"/>
    </i>
    <i>
      <x v="984"/>
    </i>
    <i>
      <x v="2172"/>
    </i>
    <i>
      <x v="1970"/>
    </i>
    <i>
      <x v="21"/>
    </i>
    <i>
      <x v="766"/>
    </i>
    <i>
      <x v="917"/>
    </i>
    <i>
      <x v="62"/>
    </i>
    <i>
      <x v="1557"/>
    </i>
    <i>
      <x v="2207"/>
    </i>
    <i>
      <x v="2372"/>
    </i>
    <i>
      <x v="2315"/>
    </i>
    <i>
      <x v="1638"/>
    </i>
    <i>
      <x v="1446"/>
    </i>
    <i>
      <x v="2144"/>
    </i>
    <i>
      <x v="2089"/>
    </i>
    <i>
      <x v="813"/>
    </i>
    <i>
      <x v="1765"/>
    </i>
    <i>
      <x v="1885"/>
    </i>
    <i>
      <x v="1971"/>
    </i>
    <i>
      <x v="90"/>
    </i>
    <i>
      <x v="1385"/>
    </i>
    <i>
      <x v="1644"/>
    </i>
    <i>
      <x v="547"/>
    </i>
    <i>
      <x v="612"/>
    </i>
    <i>
      <x v="67"/>
    </i>
    <i>
      <x v="2289"/>
    </i>
    <i>
      <x v="1223"/>
    </i>
    <i>
      <x v="1167"/>
    </i>
    <i>
      <x v="2302"/>
    </i>
    <i>
      <x v="1147"/>
    </i>
    <i>
      <x v="1600"/>
    </i>
    <i>
      <x v="2181"/>
    </i>
    <i>
      <x v="1321"/>
    </i>
    <i>
      <x v="1987"/>
    </i>
    <i>
      <x v="976"/>
    </i>
    <i>
      <x v="1115"/>
    </i>
    <i>
      <x v="601"/>
    </i>
    <i>
      <x v="2222"/>
    </i>
    <i>
      <x v="994"/>
    </i>
    <i>
      <x v="1116"/>
    </i>
    <i>
      <x v="1837"/>
    </i>
    <i>
      <x v="1161"/>
    </i>
    <i>
      <x v="528"/>
    </i>
    <i>
      <x v="573"/>
    </i>
    <i>
      <x v="1618"/>
    </i>
    <i>
      <x v="2230"/>
    </i>
    <i>
      <x v="25"/>
    </i>
    <i>
      <x v="1469"/>
    </i>
    <i>
      <x v="1038"/>
    </i>
    <i>
      <x v="1968"/>
    </i>
    <i>
      <x v="779"/>
    </i>
    <i>
      <x v="524"/>
    </i>
    <i>
      <x v="2264"/>
    </i>
    <i>
      <x v="1157"/>
    </i>
    <i>
      <x v="1269"/>
    </i>
    <i>
      <x v="684"/>
    </i>
    <i>
      <x v="402"/>
    </i>
    <i>
      <x v="2100"/>
    </i>
    <i>
      <x v="284"/>
    </i>
    <i>
      <x v="59"/>
    </i>
    <i>
      <x v="2117"/>
    </i>
    <i>
      <x v="2107"/>
    </i>
    <i>
      <x v="2064"/>
    </i>
    <i>
      <x v="568"/>
    </i>
    <i>
      <x v="435"/>
    </i>
    <i>
      <x v="673"/>
    </i>
    <i>
      <x v="351"/>
    </i>
    <i>
      <x v="1519"/>
    </i>
    <i>
      <x v="668"/>
    </i>
    <i>
      <x v="457"/>
    </i>
    <i>
      <x v="1431"/>
    </i>
    <i>
      <x v="1856"/>
    </i>
    <i>
      <x v="64"/>
    </i>
    <i>
      <x v="938"/>
    </i>
    <i>
      <x v="243"/>
    </i>
    <i>
      <x v="1502"/>
    </i>
    <i>
      <x v="929"/>
    </i>
    <i>
      <x v="1230"/>
    </i>
    <i>
      <x v="2178"/>
    </i>
    <i>
      <x v="108"/>
    </i>
    <i>
      <x v="2127"/>
    </i>
    <i>
      <x v="126"/>
    </i>
    <i>
      <x v="1486"/>
    </i>
    <i>
      <x v="962"/>
    </i>
    <i>
      <x v="797"/>
    </i>
    <i>
      <x v="1254"/>
    </i>
    <i>
      <x v="2075"/>
    </i>
    <i>
      <x v="429"/>
    </i>
    <i>
      <x v="1641"/>
    </i>
    <i>
      <x v="548"/>
    </i>
    <i>
      <x v="1722"/>
    </i>
    <i>
      <x v="412"/>
    </i>
    <i>
      <x v="1883"/>
    </i>
    <i>
      <x v="89"/>
    </i>
    <i>
      <x v="1915"/>
    </i>
    <i>
      <x v="1604"/>
    </i>
    <i>
      <x v="334"/>
    </i>
    <i>
      <x v="557"/>
    </i>
    <i>
      <x v="1170"/>
    </i>
    <i>
      <x v="177"/>
    </i>
    <i>
      <x v="1293"/>
    </i>
    <i>
      <x v="1980"/>
    </i>
    <i>
      <x v="1752"/>
    </i>
    <i>
      <x v="1109"/>
    </i>
    <i>
      <x v="316"/>
    </i>
    <i>
      <x v="2005"/>
    </i>
    <i>
      <x v="1745"/>
    </i>
    <i>
      <x v="936"/>
    </i>
    <i>
      <x v="2219"/>
    </i>
    <i>
      <x v="871"/>
    </i>
    <i>
      <x v="1564"/>
    </i>
    <i>
      <x v="1739"/>
    </i>
    <i>
      <x v="305"/>
    </i>
    <i>
      <x v="1363"/>
    </i>
    <i>
      <x v="1759"/>
    </i>
    <i>
      <x v="744"/>
    </i>
    <i>
      <x v="848"/>
    </i>
    <i>
      <x v="2041"/>
    </i>
    <i>
      <x v="607"/>
    </i>
    <i>
      <x v="1333"/>
    </i>
    <i>
      <x v="1470"/>
    </i>
    <i>
      <x v="275"/>
    </i>
    <i>
      <x v="1085"/>
    </i>
    <i>
      <x v="2270"/>
    </i>
    <i>
      <x v="1823"/>
    </i>
    <i>
      <x v="2199"/>
    </i>
    <i>
      <x v="1010"/>
    </i>
    <i>
      <x v="1009"/>
    </i>
    <i>
      <x v="407"/>
    </i>
    <i>
      <x v="2321"/>
    </i>
    <i>
      <x v="1307"/>
    </i>
    <i>
      <x v="1229"/>
    </i>
    <i>
      <x v="248"/>
    </i>
    <i>
      <x v="527"/>
    </i>
    <i>
      <x v="723"/>
    </i>
    <i>
      <x v="71"/>
    </i>
    <i>
      <x v="2137"/>
    </i>
    <i>
      <x v="1687"/>
    </i>
    <i>
      <x v="931"/>
    </i>
    <i>
      <x v="1665"/>
    </i>
    <i>
      <x v="184"/>
    </i>
    <i>
      <x v="2319"/>
    </i>
    <i>
      <x v="1220"/>
    </i>
    <i>
      <x v="488"/>
    </i>
    <i>
      <x v="1586"/>
    </i>
    <i>
      <x v="255"/>
    </i>
    <i>
      <x v="2108"/>
    </i>
    <i>
      <x v="1544"/>
    </i>
    <i>
      <x v="1684"/>
    </i>
    <i>
      <x v="1746"/>
    </i>
    <i>
      <x v="301"/>
    </i>
    <i>
      <x v="2396"/>
    </i>
    <i>
      <x v="1270"/>
    </i>
    <i>
      <x v="979"/>
    </i>
    <i>
      <x v="103"/>
    </i>
    <i>
      <x v="1088"/>
    </i>
    <i>
      <x v="2311"/>
    </i>
    <i>
      <x v="206"/>
    </i>
    <i>
      <x v="801"/>
    </i>
    <i>
      <x v="349"/>
    </i>
    <i>
      <x v="992"/>
    </i>
    <i>
      <x v="2404"/>
    </i>
    <i>
      <x v="1427"/>
    </i>
    <i>
      <x v="1442"/>
    </i>
    <i>
      <x v="1662"/>
    </i>
    <i>
      <x v="1773"/>
    </i>
    <i>
      <x v="2003"/>
    </i>
    <i>
      <x v="2346"/>
    </i>
    <i>
      <x v="143"/>
    </i>
    <i>
      <x v="2162"/>
    </i>
    <i>
      <x v="740"/>
    </i>
    <i>
      <x v="620"/>
    </i>
    <i>
      <x v="2339"/>
    </i>
    <i>
      <x v="416"/>
    </i>
    <i>
      <x v="1904"/>
    </i>
    <i>
      <x v="1428"/>
    </i>
    <i>
      <x v="949"/>
    </i>
    <i>
      <x v="1478"/>
    </i>
    <i>
      <x v="2031"/>
    </i>
    <i>
      <x v="1304"/>
    </i>
    <i>
      <x v="1690"/>
    </i>
    <i>
      <x v="1569"/>
    </i>
    <i>
      <x v="1361"/>
    </i>
    <i>
      <x v="269"/>
    </i>
    <i>
      <x v="2068"/>
    </i>
    <i>
      <x v="885"/>
    </i>
    <i>
      <x v="776"/>
    </i>
    <i>
      <x v="388"/>
    </i>
    <i>
      <x v="106"/>
    </i>
    <i>
      <x v="1658"/>
    </i>
    <i>
      <x v="2234"/>
    </i>
    <i>
      <x v="1596"/>
    </i>
    <i>
      <x v="105"/>
    </i>
    <i>
      <x v="537"/>
    </i>
    <i>
      <x v="1633"/>
    </i>
    <i>
      <x v="693"/>
    </i>
    <i>
      <x v="2020"/>
    </i>
    <i>
      <x v="687"/>
    </i>
    <i>
      <x v="2309"/>
    </i>
    <i>
      <x v="2265"/>
    </i>
    <i>
      <x v="1767"/>
    </i>
    <i>
      <x v="956"/>
    </i>
    <i>
      <x v="1940"/>
    </i>
    <i>
      <x v="1881"/>
    </i>
    <i>
      <x v="1574"/>
    </i>
    <i>
      <x v="78"/>
    </i>
    <i>
      <x v="186"/>
    </i>
    <i>
      <x v="1729"/>
    </i>
    <i>
      <x v="2163"/>
    </i>
    <i>
      <x v="79"/>
    </i>
    <i>
      <x v="794"/>
    </i>
    <i>
      <x v="1757"/>
    </i>
    <i>
      <x v="1409"/>
    </i>
    <i>
      <x v="1583"/>
    </i>
    <i>
      <x v="60"/>
    </i>
    <i>
      <x v="1037"/>
    </i>
    <i>
      <x v="829"/>
    </i>
    <i>
      <x v="404"/>
    </i>
    <i>
      <x v="2241"/>
    </i>
    <i>
      <x v="1705"/>
    </i>
    <i>
      <x v="698"/>
    </i>
    <i>
      <x v="223"/>
    </i>
    <i>
      <x v="1100"/>
    </i>
    <i>
      <x v="2140"/>
    </i>
    <i>
      <x v="1914"/>
    </i>
    <i>
      <x v="913"/>
    </i>
    <i>
      <x v="1041"/>
    </i>
    <i>
      <x v="1754"/>
    </i>
    <i>
      <x v="893"/>
    </i>
    <i>
      <x v="1525"/>
    </i>
    <i>
      <x v="695"/>
    </i>
    <i>
      <x v="623"/>
    </i>
    <i>
      <x v="2132"/>
    </i>
    <i>
      <x v="2329"/>
    </i>
    <i>
      <x v="12"/>
    </i>
    <i>
      <x v="15"/>
    </i>
    <i>
      <x v="1627"/>
    </i>
    <i>
      <x v="954"/>
    </i>
    <i>
      <x v="1803"/>
    </i>
    <i>
      <x v="1317"/>
    </i>
    <i>
      <x v="2069"/>
    </i>
    <i>
      <x v="2066"/>
    </i>
    <i>
      <x v="780"/>
    </i>
    <i>
      <x v="625"/>
    </i>
    <i>
      <x v="220"/>
    </i>
    <i>
      <x v="1193"/>
    </i>
    <i>
      <x v="425"/>
    </i>
    <i>
      <x v="1995"/>
    </i>
    <i>
      <x v="477"/>
    </i>
    <i>
      <x v="1930"/>
    </i>
    <i>
      <x v="670"/>
    </i>
    <i>
      <x v="1756"/>
    </i>
    <i>
      <x v="1264"/>
    </i>
    <i>
      <x v="2007"/>
    </i>
    <i>
      <x v="791"/>
    </i>
    <i>
      <x v="2057"/>
    </i>
    <i>
      <x v="1219"/>
    </i>
    <i>
      <x v="1268"/>
    </i>
    <i>
      <x v="229"/>
    </i>
    <i>
      <x v="1298"/>
    </i>
    <i>
      <x v="389"/>
    </i>
    <i>
      <x v="1306"/>
    </i>
    <i>
      <x v="952"/>
    </i>
    <i>
      <x v="833"/>
    </i>
    <i>
      <x v="1607"/>
    </i>
    <i>
      <x v="234"/>
    </i>
    <i>
      <x v="1104"/>
    </i>
    <i>
      <x v="1891"/>
    </i>
    <i>
      <x v="1874"/>
    </i>
    <i>
      <x v="1260"/>
    </i>
    <i>
      <x v="1369"/>
    </i>
    <i>
      <x v="2157"/>
    </i>
    <i>
      <x v="711"/>
    </i>
    <i>
      <x v="505"/>
    </i>
    <i>
      <x v="58"/>
    </i>
    <i>
      <x v="1252"/>
    </i>
    <i>
      <x v="445"/>
    </i>
    <i>
      <x v="1988"/>
    </i>
    <i>
      <x v="922"/>
    </i>
    <i>
      <x v="1048"/>
    </i>
    <i>
      <x v="732"/>
    </i>
    <i>
      <x v="1366"/>
    </i>
    <i>
      <x v="1510"/>
    </i>
    <i>
      <x v="1845"/>
    </i>
    <i>
      <x v="2046"/>
    </i>
    <i>
      <x v="863"/>
    </i>
    <i>
      <x v="1811"/>
    </i>
    <i>
      <x v="142"/>
    </i>
    <i>
      <x v="1014"/>
    </i>
    <i>
      <x v="1006"/>
    </i>
    <i>
      <x v="834"/>
    </i>
    <i>
      <x v="86"/>
    </i>
    <i>
      <x v="2150"/>
    </i>
    <i>
      <x v="788"/>
    </i>
    <i>
      <x v="120"/>
    </i>
    <i>
      <x v="874"/>
    </i>
    <i>
      <x v="2243"/>
    </i>
    <i>
      <x v="2202"/>
    </i>
    <i>
      <x v="572"/>
    </i>
    <i>
      <x v="250"/>
    </i>
    <i>
      <x v="656"/>
    </i>
    <i>
      <x v="515"/>
    </i>
    <i>
      <x v="338"/>
    </i>
    <i>
      <x v="232"/>
    </i>
    <i>
      <x v="1956"/>
    </i>
    <i>
      <x v="2047"/>
    </i>
    <i>
      <x v="1408"/>
    </i>
    <i>
      <x v="760"/>
    </i>
    <i>
      <x v="1901"/>
    </i>
    <i>
      <x v="75"/>
    </i>
    <i>
      <x v="1055"/>
    </i>
    <i>
      <x v="768"/>
    </i>
    <i>
      <x v="613"/>
    </i>
    <i>
      <x v="943"/>
    </i>
    <i>
      <x v="265"/>
    </i>
    <i>
      <x v="2331"/>
    </i>
    <i>
      <x v="1653"/>
    </i>
    <i>
      <x v="1043"/>
    </i>
    <i>
      <x v="499"/>
    </i>
    <i>
      <x v="221"/>
    </i>
    <i>
      <x v="333"/>
    </i>
    <i>
      <x v="1190"/>
    </i>
    <i>
      <x v="1973"/>
    </i>
    <i>
      <x v="1131"/>
    </i>
    <i>
      <x v="1211"/>
    </i>
    <i>
      <x v="705"/>
    </i>
    <i>
      <x v="910"/>
    </i>
    <i>
      <x v="2034"/>
    </i>
    <i>
      <x v="1402"/>
    </i>
    <i>
      <x v="2298"/>
    </i>
    <i>
      <x v="131"/>
    </i>
    <i>
      <x v="846"/>
    </i>
    <i>
      <x v="1432"/>
    </i>
    <i>
      <x v="1815"/>
    </i>
    <i>
      <x v="1582"/>
    </i>
    <i>
      <x v="1210"/>
    </i>
    <i>
      <x v="608"/>
    </i>
    <i>
      <x v="1878"/>
    </i>
    <i>
      <x v="1548"/>
    </i>
    <i>
      <x v="1417"/>
    </i>
    <i>
      <x v="2027"/>
    </i>
    <i>
      <x v="492"/>
    </i>
    <i>
      <x v="1591"/>
    </i>
    <i>
      <x v="925"/>
    </i>
    <i>
      <x v="1526"/>
    </i>
    <i>
      <x v="1423"/>
    </i>
    <i>
      <x v="2279"/>
    </i>
    <i>
      <x v="1339"/>
    </i>
    <i>
      <x v="1657"/>
    </i>
    <i>
      <x v="748"/>
    </i>
    <i>
      <x v="437"/>
    </i>
    <i>
      <x v="1149"/>
    </i>
    <i>
      <x v="1923"/>
    </i>
    <i>
      <x v="57"/>
    </i>
    <i>
      <x v="1047"/>
    </i>
    <i>
      <x v="2260"/>
    </i>
    <i>
      <x v="200"/>
    </i>
    <i>
      <x v="751"/>
    </i>
    <i>
      <x v="1074"/>
    </i>
    <i>
      <x v="1454"/>
    </i>
    <i>
      <x v="169"/>
    </i>
    <i>
      <x v="1145"/>
    </i>
    <i>
      <x v="98"/>
    </i>
    <i>
      <x v="91"/>
    </i>
    <i>
      <x v="2335"/>
    </i>
    <i>
      <x v="390"/>
    </i>
    <i>
      <x v="130"/>
    </i>
    <i>
      <x v="628"/>
    </i>
    <i>
      <x v="963"/>
    </i>
    <i>
      <x v="2155"/>
    </i>
    <i>
      <x v="1164"/>
    </i>
    <i>
      <x v="2084"/>
    </i>
    <i>
      <x v="28"/>
    </i>
    <i>
      <x v="1789"/>
    </i>
    <i>
      <x v="1533"/>
    </i>
    <i>
      <x v="1165"/>
    </i>
    <i>
      <x v="226"/>
    </i>
    <i>
      <x v="168"/>
    </i>
    <i>
      <x v="1948"/>
    </i>
    <i>
      <x v="921"/>
    </i>
    <i>
      <x v="1013"/>
    </i>
    <i>
      <x v="1917"/>
    </i>
    <i>
      <x v="663"/>
    </i>
    <i>
      <x v="2036"/>
    </i>
    <i>
      <x v="890"/>
    </i>
    <i>
      <x v="2094"/>
    </i>
    <i>
      <x v="1239"/>
    </i>
    <i>
      <x v="1790"/>
    </i>
    <i>
      <x v="2113"/>
    </i>
    <i>
      <x v="1383"/>
    </i>
    <i>
      <x v="856"/>
    </i>
    <i>
      <x v="370"/>
    </i>
    <i>
      <x v="1619"/>
    </i>
    <i>
      <x v="427"/>
    </i>
    <i>
      <x v="1355"/>
    </i>
    <i>
      <x v="1805"/>
    </i>
    <i>
      <x v="989"/>
    </i>
    <i>
      <x v="2168"/>
    </i>
    <i>
      <x v="2300"/>
    </i>
    <i>
      <x v="1997"/>
    </i>
    <i>
      <x v="2337"/>
    </i>
    <i>
      <x v="2180"/>
    </i>
    <i>
      <x v="1261"/>
    </i>
    <i>
      <x v="478"/>
    </i>
    <i>
      <x v="1404"/>
    </i>
    <i>
      <x v="1853"/>
    </i>
    <i>
      <x v="2257"/>
    </i>
    <i>
      <x v="400"/>
    </i>
    <i>
      <x v="1816"/>
    </i>
    <i>
      <x v="975"/>
    </i>
    <i>
      <x v="600"/>
    </i>
    <i>
      <x v="43"/>
    </i>
    <i>
      <x v="787"/>
    </i>
    <i>
      <x v="1573"/>
    </i>
    <i>
      <x v="1819"/>
    </i>
    <i>
      <x v="2173"/>
    </i>
    <i>
      <x v="558"/>
    </i>
    <i>
      <x v="1020"/>
    </i>
    <i>
      <x v="40"/>
    </i>
    <i>
      <x v="1932"/>
    </i>
    <i>
      <x v="1660"/>
    </i>
    <i>
      <x v="373"/>
    </i>
    <i>
      <x v="589"/>
    </i>
    <i>
      <x v="54"/>
    </i>
    <i>
      <x v="639"/>
    </i>
    <i>
      <x v="1678"/>
    </i>
    <i>
      <x v="2293"/>
    </i>
    <i>
      <x v="660"/>
    </i>
    <i>
      <x v="1572"/>
    </i>
    <i>
      <x v="1964"/>
    </i>
    <i>
      <x v="474"/>
    </i>
    <i>
      <x v="48"/>
    </i>
    <i>
      <x v="577"/>
    </i>
    <i>
      <x v="803"/>
    </i>
    <i>
      <x v="514"/>
    </i>
    <i>
      <x v="610"/>
    </i>
    <i>
      <x v="852"/>
    </i>
    <i>
      <x v="2053"/>
    </i>
    <i>
      <x v="1535"/>
    </i>
    <i>
      <x v="1896"/>
    </i>
    <i>
      <x v="2018"/>
    </i>
    <i>
      <x v="702"/>
    </i>
    <i>
      <x v="1501"/>
    </i>
    <i>
      <x v="2393"/>
    </i>
    <i>
      <x v="2254"/>
    </i>
    <i>
      <x v="1852"/>
    </i>
    <i>
      <x v="2276"/>
    </i>
    <i>
      <x v="1936"/>
    </i>
    <i>
      <x v="2397"/>
    </i>
    <i>
      <x v="1857"/>
    </i>
    <i>
      <x v="1309"/>
    </i>
    <i>
      <x v="1326"/>
    </i>
    <i>
      <x v="1498"/>
    </i>
    <i>
      <x v="585"/>
    </i>
    <i>
      <x v="122"/>
    </i>
    <i>
      <x v="2228"/>
    </i>
    <i>
      <x v="1095"/>
    </i>
    <i>
      <x v="1177"/>
    </i>
    <i>
      <x v="790"/>
    </i>
    <i>
      <x v="1679"/>
    </i>
    <i>
      <x v="2226"/>
    </i>
    <i>
      <x v="927"/>
    </i>
    <i>
      <x v="2192"/>
    </i>
    <i>
      <x v="1243"/>
    </i>
    <i>
      <x v="821"/>
    </i>
    <i>
      <x v="1859"/>
    </i>
    <i>
      <x v="924"/>
    </i>
    <i>
      <x v="364"/>
    </i>
    <i>
      <x v="1906"/>
    </i>
    <i>
      <x v="2274"/>
    </i>
    <i>
      <x v="1332"/>
    </i>
    <i>
      <x v="1242"/>
    </i>
    <i>
      <x v="336"/>
    </i>
    <i>
      <x v="1918"/>
    </i>
    <i>
      <x v="288"/>
    </i>
    <i>
      <x v="1259"/>
    </i>
    <i>
      <x v="1570"/>
    </i>
    <i>
      <x v="2356"/>
    </i>
    <i>
      <x v="76"/>
    </i>
    <i>
      <x v="203"/>
    </i>
    <i>
      <x v="2109"/>
    </i>
    <i>
      <x v="280"/>
    </i>
    <i>
      <x v="340"/>
    </i>
    <i>
      <x v="2269"/>
    </i>
    <i>
      <x v="1824"/>
    </i>
    <i>
      <x v="683"/>
    </i>
    <i>
      <x v="876"/>
    </i>
    <i>
      <x v="2059"/>
    </i>
    <i>
      <x v="781"/>
    </i>
    <i>
      <x v="1091"/>
    </i>
    <i>
      <x v="268"/>
    </i>
    <i>
      <x v="1588"/>
    </i>
    <i>
      <x v="567"/>
    </i>
    <i>
      <x v="175"/>
    </i>
    <i>
      <x v="709"/>
    </i>
    <i>
      <x v="939"/>
    </i>
    <i>
      <x v="2403"/>
    </i>
    <i>
      <x v="464"/>
    </i>
    <i>
      <x v="1898"/>
    </i>
    <i>
      <x v="1802"/>
    </i>
    <i>
      <x v="704"/>
    </i>
    <i>
      <x v="2102"/>
    </i>
    <i>
      <x v="689"/>
    </i>
    <i>
      <x v="1814"/>
    </i>
    <i>
      <x v="1983"/>
    </i>
    <i>
      <x v="1209"/>
    </i>
    <i>
      <x v="574"/>
    </i>
    <i>
      <x v="2097"/>
    </i>
    <i>
      <x v="383"/>
    </i>
    <i>
      <x v="806"/>
    </i>
    <i>
      <x v="729"/>
    </i>
    <i>
      <x v="2389"/>
    </i>
    <i>
      <x v="2374"/>
    </i>
    <i>
      <x v="1587"/>
    </i>
    <i>
      <x v="1171"/>
    </i>
    <i>
      <x v="583"/>
    </i>
    <i>
      <x v="2006"/>
    </i>
    <i>
      <x v="191"/>
    </i>
    <i>
      <x v="888"/>
    </i>
    <i>
      <x v="819"/>
    </i>
    <i>
      <x v="1580"/>
    </i>
    <i>
      <x v="281"/>
    </i>
    <i>
      <x v="1228"/>
    </i>
    <i>
      <x v="2146"/>
    </i>
    <i>
      <x v="286"/>
    </i>
    <i>
      <x v="1237"/>
    </i>
    <i>
      <x v="1370"/>
    </i>
    <i>
      <x v="35"/>
    </i>
    <i>
      <x v="1031"/>
    </i>
    <i>
      <x v="2112"/>
    </i>
    <i>
      <x v="845"/>
    </i>
    <i>
      <x v="211"/>
    </i>
    <i>
      <x v="1696"/>
    </i>
    <i>
      <x v="1334"/>
    </i>
    <i>
      <x v="1399"/>
    </i>
    <i>
      <x v="692"/>
    </i>
    <i>
      <x v="2328"/>
    </i>
    <i>
      <x v="629"/>
    </i>
    <i>
      <x v="521"/>
    </i>
    <i>
      <x v="2167"/>
    </i>
    <i>
      <x v="1292"/>
    </i>
    <i>
      <x v="2347"/>
    </i>
    <i>
      <x v="2208"/>
    </i>
    <i>
      <x v="476"/>
    </i>
    <i>
      <x v="1373"/>
    </i>
    <i>
      <x v="246"/>
    </i>
    <i>
      <x v="1098"/>
    </i>
    <i>
      <x v="2153"/>
    </i>
    <i>
      <x v="2043"/>
    </i>
    <i>
      <x v="560"/>
    </i>
    <i>
      <x v="1323"/>
    </i>
    <i>
      <x v="953"/>
    </i>
    <i>
      <x v="926"/>
    </i>
    <i>
      <x v="1017"/>
    </i>
    <i>
      <x v="638"/>
    </i>
    <i>
      <x v="2370"/>
    </i>
    <i>
      <x v="391"/>
    </i>
    <i>
      <x v="1908"/>
    </i>
    <i>
      <x v="1103"/>
    </i>
    <i>
      <x v="1155"/>
    </i>
    <i>
      <x v="1318"/>
    </i>
    <i>
      <x v="2390"/>
    </i>
    <i>
      <x v="1215"/>
    </i>
    <i>
      <x v="1222"/>
    </i>
    <i>
      <x v="2183"/>
    </i>
    <i>
      <x v="1034"/>
    </i>
    <i>
      <x v="96"/>
    </i>
    <i>
      <x v="2268"/>
    </i>
    <i>
      <x v="1473"/>
    </i>
    <i>
      <x v="129"/>
    </i>
    <i>
      <x v="940"/>
    </i>
    <i>
      <x v="520"/>
    </i>
    <i>
      <x v="1902"/>
    </i>
    <i>
      <x v="576"/>
    </i>
    <i>
      <x v="181"/>
    </i>
    <i>
      <x v="161"/>
    </i>
    <i>
      <x v="360"/>
    </i>
    <i>
      <x v="1267"/>
    </i>
    <i>
      <x v="1415"/>
    </i>
    <i>
      <x v="1477"/>
    </i>
    <i>
      <x v="310"/>
    </i>
    <i>
      <x v="2098"/>
    </i>
    <i>
      <x v="1780"/>
    </i>
    <i>
      <x v="2001"/>
    </i>
    <i>
      <x v="491"/>
    </i>
    <i>
      <x v="1374"/>
    </i>
    <i>
      <x v="1367"/>
    </i>
    <i>
      <x v="159"/>
    </i>
    <i>
      <x v="2154"/>
    </i>
    <i>
      <x v="586"/>
    </i>
    <i>
      <x v="641"/>
    </i>
    <i>
      <x v="1208"/>
    </i>
    <i>
      <x v="1593"/>
    </i>
    <i>
      <x v="1808"/>
    </i>
    <i>
      <x v="1698"/>
    </i>
    <i>
      <x v="154"/>
    </i>
    <i>
      <x v="365"/>
    </i>
    <i>
      <x v="1063"/>
    </i>
    <i>
      <x v="1316"/>
    </i>
    <i>
      <x v="1018"/>
    </i>
    <i>
      <x v="665"/>
    </i>
    <i>
      <x v="696"/>
    </i>
    <i>
      <x v="1830"/>
    </i>
    <i>
      <x v="1887"/>
    </i>
    <i>
      <x v="2368"/>
    </i>
    <i>
      <x v="1035"/>
    </i>
    <i>
      <x v="2259"/>
    </i>
    <i>
      <x v="1651"/>
    </i>
    <i>
      <x v="2044"/>
    </i>
    <i>
      <x v="1124"/>
    </i>
    <i>
      <x v="1429"/>
    </i>
    <i>
      <x v="1848"/>
    </i>
    <i>
      <x v="2344"/>
    </i>
    <i>
      <x v="444"/>
    </i>
    <i>
      <x v="1646"/>
    </i>
    <i>
      <x v="2179"/>
    </i>
    <i>
      <x v="2407"/>
    </i>
    <i>
      <x v="304"/>
    </i>
    <i>
      <x v="1972"/>
    </i>
    <i>
      <x v="116"/>
    </i>
    <i>
      <x v="1531"/>
    </i>
    <i>
      <x v="1512"/>
    </i>
    <i>
      <x v="1976"/>
    </i>
    <i>
      <x v="694"/>
    </i>
    <i>
      <x v="487"/>
    </i>
    <i>
      <x v="1958"/>
    </i>
    <i>
      <x v="2090"/>
    </i>
    <i>
      <x v="1310"/>
    </i>
    <i>
      <x v="1194"/>
    </i>
    <i>
      <x v="1191"/>
    </i>
    <i>
      <x v="56"/>
    </i>
    <i>
      <x v="2392"/>
    </i>
    <i>
      <x v="1981"/>
    </i>
    <i>
      <x v="493"/>
    </i>
    <i>
      <x v="1711"/>
    </i>
    <i>
      <x v="2014"/>
    </i>
    <i>
      <x v="1484"/>
    </i>
    <i>
      <x v="319"/>
    </i>
    <i>
      <x v="188"/>
    </i>
    <i>
      <x v="901"/>
    </i>
    <i>
      <x v="823"/>
    </i>
    <i>
      <x v="509"/>
    </i>
    <i>
      <x v="1659"/>
    </i>
    <i>
      <x v="385"/>
    </i>
    <i>
      <x v="2116"/>
    </i>
    <i>
      <x v="174"/>
    </i>
    <i>
      <x v="83"/>
    </i>
    <i>
      <x v="1414"/>
    </i>
    <i>
      <x v="1785"/>
    </i>
    <i>
      <x v="2133"/>
    </i>
    <i>
      <x v="1714"/>
    </i>
    <i>
      <x v="2134"/>
    </i>
    <i>
      <x v="649"/>
    </i>
    <i>
      <x v="1027"/>
    </i>
    <i>
      <x v="720"/>
    </i>
    <i>
      <x v="1656"/>
    </i>
    <i>
      <x v="1939"/>
    </i>
    <i>
      <x v="81"/>
    </i>
    <i>
      <x v="2308"/>
    </i>
    <i>
      <x v="426"/>
    </i>
    <i>
      <x v="987"/>
    </i>
    <i>
      <x v="100"/>
    </i>
    <i>
      <x v="1284"/>
    </i>
    <i>
      <x v="1058"/>
    </i>
    <i>
      <x v="2160"/>
    </i>
    <i>
      <x v="1042"/>
    </i>
    <i>
      <x v="2209"/>
    </i>
    <i>
      <x v="466"/>
    </i>
    <i>
      <x v="889"/>
    </i>
    <i>
      <x v="671"/>
    </i>
    <i>
      <x v="1996"/>
    </i>
    <i>
      <x v="1624"/>
    </i>
    <i>
      <x v="109"/>
    </i>
    <i>
      <x v="1879"/>
    </i>
    <i>
      <x v="1135"/>
    </i>
    <i>
      <x v="1291"/>
    </i>
    <i>
      <x v="662"/>
    </i>
    <i>
      <x v="1281"/>
    </i>
    <i>
      <x v="139"/>
    </i>
    <i>
      <x v="2255"/>
    </i>
    <i>
      <x v="526"/>
    </i>
    <i>
      <x v="2290"/>
    </i>
    <i>
      <x v="1836"/>
    </i>
    <i>
      <x v="11"/>
    </i>
    <i>
      <x v="809"/>
    </i>
    <i>
      <x v="609"/>
    </i>
    <i>
      <x v="565"/>
    </i>
    <i>
      <x v="1282"/>
    </i>
    <i>
      <x v="2336"/>
    </i>
    <i>
      <x v="1959"/>
    </i>
    <i>
      <x v="1337"/>
    </i>
    <i>
      <x v="686"/>
    </i>
    <i>
      <x v="215"/>
    </i>
    <i>
      <x v="1937"/>
    </i>
    <i>
      <x v="778"/>
    </i>
    <i>
      <x v="2358"/>
    </i>
    <i>
      <x v="2237"/>
    </i>
    <i>
      <x v="1645"/>
    </i>
    <i>
      <x v="1053"/>
    </i>
    <i>
      <x v="2123"/>
    </i>
    <i>
      <x v="633"/>
    </i>
    <i>
      <x v="2025"/>
    </i>
    <i>
      <x v="2361"/>
    </i>
    <i>
      <x v="582"/>
    </i>
    <i>
      <x v="2287"/>
    </i>
    <i>
      <x v="1438"/>
    </i>
    <i>
      <x v="1575"/>
    </i>
    <i>
      <x v="394"/>
    </i>
    <i>
      <x v="33"/>
    </i>
    <i>
      <x v="2248"/>
    </i>
    <i>
      <x v="2105"/>
    </i>
    <i>
      <x v="2387"/>
    </i>
    <i>
      <x v="1352"/>
    </i>
    <i>
      <x v="761"/>
    </i>
    <i>
      <x v="899"/>
    </i>
    <i>
      <x v="2048"/>
    </i>
    <i>
      <x v="1440"/>
    </i>
    <i>
      <x v="1847"/>
    </i>
    <i>
      <x v="1178"/>
    </i>
    <i>
      <x v="1226"/>
    </i>
    <i>
      <x v="2342"/>
    </i>
    <i>
      <x v="2277"/>
    </i>
    <i>
      <x v="897"/>
    </i>
    <i>
      <x v="1401"/>
    </i>
    <i>
      <x v="1056"/>
    </i>
    <i>
      <x v="1338"/>
    </i>
    <i>
      <x v="399"/>
    </i>
    <i>
      <x v="447"/>
    </i>
    <i>
      <x v="94"/>
    </i>
    <i>
      <x v="1296"/>
    </i>
    <i>
      <x v="145"/>
    </i>
    <i>
      <x v="2332"/>
    </i>
    <i>
      <x v="826"/>
    </i>
    <i>
      <x v="1576"/>
    </i>
    <i>
      <x v="1721"/>
    </i>
    <i>
      <x v="1464"/>
    </i>
    <i>
      <x v="282"/>
    </i>
    <i>
      <x v="1216"/>
    </i>
    <i>
      <x v="1589"/>
    </i>
    <i>
      <x v="2119"/>
    </i>
    <i>
      <x v="726"/>
    </i>
    <i>
      <x v="675"/>
    </i>
    <i>
      <x v="1672"/>
    </i>
    <i>
      <x v="82"/>
    </i>
    <i>
      <x v="1445"/>
    </i>
    <i>
      <x v="1173"/>
    </i>
    <i>
      <x v="588"/>
    </i>
    <i>
      <x v="1524"/>
    </i>
    <i>
      <x v="559"/>
    </i>
    <i>
      <x v="1073"/>
    </i>
    <i>
      <x v="1842"/>
    </i>
    <i>
      <x v="1753"/>
    </i>
    <i>
      <x v="461"/>
    </i>
    <i>
      <x v="2111"/>
    </i>
    <i>
      <x v="2212"/>
    </i>
    <i>
      <x v="1372"/>
    </i>
    <i>
      <x v="1044"/>
    </i>
    <i>
      <x v="1266"/>
    </i>
    <i>
      <x v="314"/>
    </i>
    <i>
      <x v="343"/>
    </i>
    <i>
      <x v="1840"/>
    </i>
    <i>
      <x v="1546"/>
    </i>
    <i>
      <x v="1490"/>
    </i>
    <i>
      <x v="1344"/>
    </i>
    <i>
      <x v="1342"/>
    </i>
    <i>
      <x v="502"/>
    </i>
    <i>
      <x v="742"/>
    </i>
    <i>
      <x v="2366"/>
    </i>
    <i>
      <x v="1253"/>
    </i>
    <i>
      <x v="2376"/>
    </i>
    <i>
      <x v="812"/>
    </i>
    <i>
      <x v="972"/>
    </i>
    <i>
      <x v="2085"/>
    </i>
    <i>
      <x v="2217"/>
    </i>
    <i>
      <x v="260"/>
    </i>
    <i>
      <x v="2079"/>
    </i>
    <i>
      <x v="504"/>
    </i>
    <i>
      <x v="1748"/>
    </i>
    <i>
      <x v="77"/>
    </i>
    <i>
      <x v="1158"/>
    </i>
    <i>
      <x v="359"/>
    </i>
    <i>
      <x v="777"/>
    </i>
    <i>
      <x v="733"/>
    </i>
    <i>
      <x v="500"/>
    </i>
    <i>
      <x v="1827"/>
    </i>
    <i>
      <x v="853"/>
    </i>
    <i>
      <x v="125"/>
    </i>
    <i>
      <x v="1379"/>
    </i>
    <i>
      <x v="2082"/>
    </i>
    <i>
      <x v="903"/>
    </i>
    <i>
      <x v="2120"/>
    </i>
    <i>
      <x v="2205"/>
    </i>
    <i>
      <x v="1542"/>
    </i>
    <i>
      <x v="622"/>
    </i>
    <i>
      <x v="1755"/>
    </i>
    <i>
      <x v="1606"/>
    </i>
    <i>
      <x v="688"/>
    </i>
    <i>
      <x v="857"/>
    </i>
    <i>
      <x v="503"/>
    </i>
    <i>
      <x v="1248"/>
    </i>
    <i>
      <x v="160"/>
    </i>
    <i>
      <x v="452"/>
    </i>
    <i>
      <x v="2194"/>
    </i>
    <i>
      <x v="1632"/>
    </i>
    <i>
      <x v="1516"/>
    </i>
    <i>
      <x v="771"/>
    </i>
    <i>
      <x v="339"/>
    </i>
    <i>
      <x v="87"/>
    </i>
    <i>
      <x v="1944"/>
    </i>
    <i>
      <x v="960"/>
    </i>
    <i>
      <x v="1737"/>
    </i>
    <i>
      <x v="1255"/>
    </i>
    <i>
      <x v="1867"/>
    </i>
    <i>
      <x v="965"/>
    </i>
    <i>
      <x v="738"/>
    </i>
    <i>
      <x v="1649"/>
    </i>
    <i>
      <x v="2225"/>
    </i>
    <i>
      <x v="978"/>
    </i>
    <i>
      <x v="146"/>
    </i>
    <i>
      <x v="20"/>
    </i>
    <i>
      <x v="1504"/>
    </i>
    <i>
      <x v="1509"/>
    </i>
    <i>
      <x v="1026"/>
    </i>
    <i>
      <x v="1639"/>
    </i>
    <i>
      <x v="1324"/>
    </i>
    <i>
      <x v="1075"/>
    </i>
    <i>
      <x v="1494"/>
    </i>
    <i>
      <x v="1766"/>
    </i>
    <i>
      <x v="1541"/>
    </i>
    <i>
      <x v="1294"/>
    </i>
    <i>
      <x v="1791"/>
    </i>
    <i>
      <x v="878"/>
    </i>
    <i>
      <x v="156"/>
    </i>
    <i>
      <x v="225"/>
    </i>
    <i>
      <x v="532"/>
    </i>
    <i>
      <x v="512"/>
    </i>
    <i>
      <x v="691"/>
    </i>
    <i>
      <x v="1592"/>
    </i>
    <i>
      <x v="1727"/>
    </i>
    <i>
      <x v="1812"/>
    </i>
    <i>
      <x v="1051"/>
    </i>
    <i>
      <x v="289"/>
    </i>
    <i>
      <x v="1523"/>
    </i>
    <i>
      <x v="1394"/>
    </i>
    <i>
      <x v="873"/>
    </i>
    <i>
      <x v="865"/>
    </i>
    <i>
      <x v="2348"/>
    </i>
    <i>
      <x v="1192"/>
    </i>
    <i>
      <x v="138"/>
    </i>
    <i>
      <x v="132"/>
    </i>
    <i>
      <x v="598"/>
    </i>
    <i>
      <x v="217"/>
    </i>
    <i>
      <x v="2029"/>
    </i>
    <i>
      <x v="1925"/>
    </i>
    <i>
      <x v="1418"/>
    </i>
    <i>
      <x v="820"/>
    </i>
    <i>
      <x v="1036"/>
    </i>
    <i>
      <x v="1012"/>
    </i>
    <i>
      <x v="653"/>
    </i>
    <i>
      <x v="381"/>
    </i>
    <i>
      <x v="1080"/>
    </i>
    <i>
      <x v="406"/>
    </i>
    <i>
      <x v="155"/>
    </i>
    <i>
      <x v="1744"/>
    </i>
    <i>
      <x v="659"/>
    </i>
    <i>
      <x v="1882"/>
    </i>
    <i>
      <x v="1616"/>
    </i>
    <i>
      <x v="293"/>
    </i>
    <i>
      <x v="2401"/>
    </i>
    <i>
      <x v="213"/>
    </i>
    <i>
      <x v="110"/>
    </i>
    <i>
      <x v="1376"/>
    </i>
    <i>
      <x v="2282"/>
    </i>
    <i>
      <x v="2060"/>
    </i>
    <i>
      <x v="648"/>
    </i>
    <i>
      <x v="266"/>
    </i>
    <i>
      <x v="914"/>
    </i>
    <i>
      <x v="2099"/>
    </i>
    <i>
      <x v="756"/>
    </i>
    <i>
      <x v="1362"/>
    </i>
    <i>
      <x v="1463"/>
    </i>
    <i>
      <x v="2177"/>
    </i>
    <i>
      <x v="259"/>
    </i>
    <i>
      <x v="2220"/>
    </i>
    <i>
      <x v="604"/>
    </i>
    <i>
      <x v="2128"/>
    </i>
    <i>
      <x v="233"/>
    </i>
    <i>
      <x v="323"/>
    </i>
    <i>
      <x v="313"/>
    </i>
    <i>
      <x v="300"/>
    </i>
    <i>
      <x v="635"/>
    </i>
    <i>
      <x v="431"/>
    </i>
    <i>
      <x v="749"/>
    </i>
    <i>
      <x v="2353"/>
    </i>
    <i>
      <x v="995"/>
    </i>
    <i>
      <x v="1008"/>
    </i>
    <i>
      <x v="1655"/>
    </i>
    <i>
      <x v="708"/>
    </i>
    <i>
      <x v="2271"/>
    </i>
    <i>
      <x v="1046"/>
    </i>
    <i>
      <x v="750"/>
    </i>
    <i>
      <x v="1065"/>
    </i>
    <i>
      <x v="1520"/>
    </i>
    <i>
      <x v="902"/>
    </i>
    <i>
      <x v="2035"/>
    </i>
    <i>
      <x v="1733"/>
    </i>
    <i>
      <x v="1821"/>
    </i>
    <i>
      <x v="2352"/>
    </i>
    <i>
      <x v="516"/>
    </i>
    <i>
      <x v="2256"/>
    </i>
    <i>
      <x v="387"/>
    </i>
    <i>
      <x v="530"/>
    </i>
    <i>
      <x v="244"/>
    </i>
    <i>
      <x v="2193"/>
    </i>
    <i>
      <x v="2175"/>
    </i>
    <i>
      <x v="1513"/>
    </i>
    <i>
      <x v="1505"/>
    </i>
    <i>
      <x v="1647"/>
    </i>
    <i>
      <x v="664"/>
    </i>
    <i>
      <x v="1532"/>
    </i>
    <i>
      <x v="2360"/>
    </i>
    <i>
      <x v="1637"/>
    </i>
    <i>
      <x v="580"/>
    </i>
    <i>
      <x v="2288"/>
    </i>
    <i>
      <x v="1434"/>
    </i>
    <i>
      <x v="1251"/>
    </i>
    <i>
      <x v="1441"/>
    </i>
    <i>
      <x v="519"/>
    </i>
    <i>
      <x v="1303"/>
    </i>
    <i>
      <x v="2147"/>
    </i>
    <i>
      <x v="1798"/>
    </i>
    <i>
      <x v="1622"/>
    </i>
    <i>
      <x v="877"/>
    </i>
    <i>
      <x v="804"/>
    </i>
    <i>
      <x v="789"/>
    </i>
    <i>
      <x v="591"/>
    </i>
    <i>
      <x v="798"/>
    </i>
    <i>
      <x v="1565"/>
    </i>
    <i>
      <x v="1396"/>
    </i>
    <i>
      <x v="1078"/>
    </i>
    <i>
      <x v="947"/>
    </i>
    <i>
      <x v="283"/>
    </i>
    <i>
      <x v="192"/>
    </i>
    <i>
      <x v="1547"/>
    </i>
    <i>
      <x v="1760"/>
    </i>
    <i>
      <x v="631"/>
    </i>
    <i>
      <x v="342"/>
    </i>
    <i>
      <x v="1954"/>
    </i>
    <i>
      <x v="1515"/>
    </i>
    <i>
      <x v="2126"/>
    </i>
    <i>
      <x v="93"/>
    </i>
    <i>
      <x v="1794"/>
    </i>
    <i>
      <x v="697"/>
    </i>
  </rowItems>
  <colItems count="1">
    <i/>
  </colItems>
  <dataFields count="1">
    <dataField name=" Total_Profit" fld="0" baseField="0" baseItem="0" numFmtId="172"/>
  </dataFields>
  <formats count="3">
    <format dxfId="2">
      <pivotArea outline="0" collapsedLevelsAreSubtotals="1" fieldPosition="0">
        <references count="1">
          <reference field="4294967294" count="1" selected="0">
            <x v="0"/>
          </reference>
        </references>
      </pivotArea>
    </format>
    <format dxfId="1">
      <pivotArea dataOnly="0" labelOnly="1" outline="0" fieldPosition="0">
        <references count="1">
          <reference field="4294967294" count="1">
            <x v="0"/>
          </reference>
        </references>
      </pivotArea>
    </format>
    <format dxfId="0">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_Profit"/>
    <pivotHierarchy dragToData="1" caption=" Total_COGS"/>
    <pivotHierarchy dragToData="1" caption=" Total_Revenue"/>
    <pivotHierarchy dragToData="1" caption=" Order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E80E634-0CE2-49A7-846E-DAEB139E288B}" name="PivotTable9" cacheId="20" applyNumberFormats="0" applyBorderFormats="0" applyFontFormats="0" applyPatternFormats="0" applyAlignmentFormats="0" applyWidthHeightFormats="1" dataCaption="Values" tag="a40482b5-99fe-4545-a0dd-caf2c7fa6992" updatedVersion="8" minRefreshableVersion="3" useAutoFormatting="1" subtotalHiddenItems="1" rowGrandTotals="0" colGrandTotals="0" itemPrintTitles="1" createdVersion="8" indent="0" compact="0" compactData="0" multipleFieldFilters="0" chartFormat="7">
  <location ref="AD5:AE11" firstHeaderRow="1" firstDataRow="1" firstDataCol="1"/>
  <pivotFields count="3">
    <pivotField axis="axisRow" compact="0" allDrilled="1" outline="0" subtotalTop="0" showAll="0" dataSourceSort="1" defaultSubtotal="0" defaultAttributeDrillState="1">
      <items count="6">
        <item x="0"/>
        <item x="1"/>
        <item x="2"/>
        <item x="3"/>
        <item x="4"/>
        <item x="5"/>
      </items>
    </pivotField>
    <pivotField compact="0" allDrilled="1" outline="0" subtotalTop="0" showAll="0" dataSourceSort="1" defaultSubtotal="0" defaultAttributeDrillState="1"/>
    <pivotField dataField="1" compact="0" outline="0" subtotalTop="0" showAll="0" defaultSubtotal="0"/>
  </pivotFields>
  <rowFields count="1">
    <field x="0"/>
  </rowFields>
  <rowItems count="6">
    <i>
      <x/>
    </i>
    <i>
      <x v="1"/>
    </i>
    <i>
      <x v="2"/>
    </i>
    <i>
      <x v="3"/>
    </i>
    <i>
      <x v="4"/>
    </i>
    <i>
      <x v="5"/>
    </i>
  </rowItems>
  <colItems count="1">
    <i/>
  </colItems>
  <dataFields count="1">
    <dataField name="Sum of Total_Profit" fld="2" baseField="0" baseItem="0" numFmtId="173"/>
  </dataFields>
  <formats count="1">
    <format dxfId="3">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_Profit"/>
    <pivotHierarchy dragToData="1" caption=" Total_COGS"/>
    <pivotHierarchy dragToData="1" caption=" Total_Revenue"/>
    <pivotHierarchy dragToData="1" caption=" Order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4626CBB-2949-432C-B1A5-0FC74FCCE911}" name="PivotTable8" cacheId="19" applyNumberFormats="0" applyBorderFormats="0" applyFontFormats="0" applyPatternFormats="0" applyAlignmentFormats="0" applyWidthHeightFormats="1" dataCaption="Values" tag="cd7b9a9b-4c76-4fb2-9dea-a54b53bc8b06" updatedVersion="8" minRefreshableVersion="3" useAutoFormatting="1" subtotalHiddenItems="1" rowGrandTotals="0" colGrandTotals="0" itemPrintTitles="1" createdVersion="8" indent="0" compact="0" compactData="0" multipleFieldFilters="0" chartFormat="7">
  <location ref="X5:Y12" firstHeaderRow="1" firstDataRow="1" firstDataCol="1"/>
  <pivotFields count="4">
    <pivotField compact="0" allDrilled="1" outline="0" subtotalTop="0" showAll="0" dataSourceSort="1" defaultSubtotal="0" defaultAttributeDrillState="1"/>
    <pivotField compact="0" allDrilled="1" outline="0" subtotalTop="0" showAll="0" dataSourceSort="1" defaultSubtotal="0" defaultAttributeDrillState="1"/>
    <pivotField dataField="1" compact="0" outline="0" subtotalTop="0" showAll="0" defaultSubtotal="0"/>
    <pivotField axis="axisRow" compact="0" allDrilled="1" outline="0" subtotalTop="0" showAll="0" dataSourceSort="1" defaultSubtotal="0" defaultAttributeDrillState="1">
      <items count="7">
        <item x="0"/>
        <item x="1"/>
        <item x="2"/>
        <item x="3"/>
        <item x="4"/>
        <item x="5"/>
        <item x="6"/>
      </items>
    </pivotField>
  </pivotFields>
  <rowFields count="1">
    <field x="3"/>
  </rowFields>
  <rowItems count="7">
    <i>
      <x/>
    </i>
    <i>
      <x v="1"/>
    </i>
    <i>
      <x v="2"/>
    </i>
    <i>
      <x v="3"/>
    </i>
    <i>
      <x v="4"/>
    </i>
    <i>
      <x v="5"/>
    </i>
    <i>
      <x v="6"/>
    </i>
  </rowItems>
  <colItems count="1">
    <i/>
  </colItems>
  <dataFields count="1">
    <dataField name="Sum of Total_Profit" fld="2" baseField="0" baseItem="0" numFmtId="173"/>
  </dataFields>
  <formats count="1">
    <format dxfId="4">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_Profit"/>
    <pivotHierarchy dragToData="1" caption=" Total_COGS"/>
    <pivotHierarchy dragToData="1" caption=" Total_Revenue"/>
    <pivotHierarchy dragToData="1" caption=" Order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CFD3CC4-95D2-48DD-B1A8-9284D3641438}" name="PivotTable7" cacheId="18" applyNumberFormats="0" applyBorderFormats="0" applyFontFormats="0" applyPatternFormats="0" applyAlignmentFormats="0" applyWidthHeightFormats="1" dataCaption="Values" tag="9627027e-1c30-4037-891c-41a16f721601" updatedVersion="8" minRefreshableVersion="3" useAutoFormatting="1" subtotalHiddenItems="1" rowGrandTotals="0" colGrandTotals="0" itemPrintTitles="1" createdVersion="8" indent="0" compact="0" compactData="0" multipleFieldFilters="0" chartFormat="7">
  <location ref="O19:P21" firstHeaderRow="1" firstDataRow="1" firstDataCol="1"/>
  <pivotFields count="4">
    <pivotField compact="0" allDrilled="1" outline="0" subtotalTop="0" showAll="0" dataSourceSort="1" defaultSubtotal="0" defaultAttributeDrillState="1"/>
    <pivotField compact="0" allDrilled="1" outline="0" subtotalTop="0" showAll="0" dataSourceSort="1" defaultSubtotal="0" defaultAttributeDrillState="1"/>
    <pivotField dataField="1" compact="0" outline="0" subtotalTop="0" showAll="0" defaultSubtotal="0"/>
    <pivotField axis="axisRow" compact="0" allDrilled="1" outline="0" subtotalTop="0" showAll="0" dataSourceSort="1" defaultSubtotal="0" defaultAttributeDrillState="1">
      <items count="2">
        <item x="0"/>
        <item x="1"/>
      </items>
    </pivotField>
  </pivotFields>
  <rowFields count="1">
    <field x="3"/>
  </rowFields>
  <rowItems count="2">
    <i>
      <x/>
    </i>
    <i>
      <x v="1"/>
    </i>
  </rowItems>
  <colItems count="1">
    <i/>
  </colItems>
  <dataFields count="1">
    <dataField name="Sum of Total_Profit" fld="2" baseField="0" baseItem="0"/>
  </dataFields>
  <formats count="1">
    <format dxfId="5">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_Profit"/>
    <pivotHierarchy dragToData="1" caption=" Total_COGS"/>
    <pivotHierarchy dragToData="1" caption=" Total_Revenue"/>
    <pivotHierarchy dragToData="1" caption=" Order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C2F6E01-BA41-45E3-8312-72C1EAF8F248}" name="PivotTable6" cacheId="17" applyNumberFormats="0" applyBorderFormats="0" applyFontFormats="0" applyPatternFormats="0" applyAlignmentFormats="0" applyWidthHeightFormats="1" dataCaption="Values" tag="aea04160-f0c0-4b96-ac35-d3a55586a955" updatedVersion="8" minRefreshableVersion="3" useAutoFormatting="1" subtotalHiddenItems="1" rowGrandTotals="0" colGrandTotals="0" itemPrintTitles="1" createdVersion="8" indent="0" compact="0" compactData="0" multipleFieldFilters="0" chartFormat="7">
  <location ref="O5:P6" firstHeaderRow="0" firstDataRow="1" firstDataCol="0"/>
  <pivotFields count="4">
    <pivotField compact="0" allDrilled="1" outline="0" subtotalTop="0" showAll="0" dataSourceSort="1" defaultSubtotal="0" defaultAttributeDrillState="1"/>
    <pivotField compact="0" allDrilled="1" outline="0" subtotalTop="0" showAll="0" dataSourceSort="1" defaultSubtotal="0" defaultAttributeDrillState="1"/>
    <pivotField dataField="1" compact="0" outline="0" subtotalTop="0" showAll="0" defaultSubtotal="0"/>
    <pivotField dataField="1" compact="0" outline="0" subtotalTop="0" showAll="0" defaultSubtotal="0"/>
  </pivotFields>
  <rowItems count="1">
    <i/>
  </rowItems>
  <colFields count="1">
    <field x="-2"/>
  </colFields>
  <colItems count="2">
    <i>
      <x/>
    </i>
    <i i="1">
      <x v="1"/>
    </i>
  </colItems>
  <dataFields count="2">
    <dataField fld="2" subtotal="count" baseField="0" baseItem="0" numFmtId="1"/>
    <dataField fld="3" subtotal="count" baseField="0" baseItem="0"/>
  </dataFields>
  <formats count="1">
    <format dxfId="6">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_Profit"/>
    <pivotHierarchy dragToData="1" caption=" Total_COGS"/>
    <pivotHierarchy dragToData="1" caption=" Total_Revenue"/>
    <pivotHierarchy dragToData="1" caption=" Order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FactInternetSales]"/>
        <x15:activeTabTopLevelEntity name="[All Measure]"/>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3BB29E5-2375-496B-B598-D6FD056AB8EB}" sourceName="[DimDate].[Year]">
  <pivotTables>
    <pivotTable tabId="1" name="PivotTable1"/>
    <pivotTable tabId="4" name="PivotTable8"/>
    <pivotTable tabId="5" name="PivotTable1"/>
    <pivotTable tabId="5" name="PivotTable2"/>
    <pivotTable tabId="5" name="PivotTable3"/>
    <pivotTable tabId="5" name="PivotTable5"/>
    <pivotTable tabId="13" name="PivotTable1"/>
    <pivotTable tabId="13" name="PivotTable3"/>
    <pivotTable tabId="13" name="PivotTable4"/>
    <pivotTable tabId="13" name="PivotTable5"/>
    <pivotTable tabId="14" name="PivotTable1"/>
    <pivotTable tabId="14" name="PivotTable6"/>
    <pivotTable tabId="14" name="PivotTable7"/>
    <pivotTable tabId="14" name="PivotTable8"/>
    <pivotTable tabId="14" name="PivotTable9"/>
  </pivotTables>
  <data>
    <olap pivotCacheId="1077176648">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mp;[2008]"/>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C7D272E1-1478-45EE-96B9-3A6429839248}" sourceName="[DimDate].[Month_Name]">
  <pivotTables>
    <pivotTable tabId="4" name="PivotTable5"/>
  </pivotTables>
  <data>
    <olap pivotCacheId="1077176648">
      <levels count="2">
        <level uniqueName="[DimDate].[Month_Name].[(All)]" sourceCaption="(All)" count="0"/>
        <level uniqueName="[DimDate].[Month_Name].[Month_Name]" sourceCaption="Month_Name" count="12">
          <ranges>
            <range startItem="0">
              <i n="[DimDate].[Month_Name].&amp;[Jan]" c="Jan"/>
              <i n="[DimDate].[Month_Name].&amp;[Feb]" c="Feb"/>
              <i n="[DimDate].[Month_Name].&amp;[Mar]" c="Mar"/>
              <i n="[DimDate].[Month_Name].&amp;[Apr]" c="Apr"/>
              <i n="[DimDate].[Month_Name].&amp;[May]" c="May"/>
              <i n="[DimDate].[Month_Name].&amp;[Jun]" c="Jun"/>
              <i n="[DimDate].[Month_Name].&amp;[Jul]" c="Jul"/>
              <i n="[DimDate].[Month_Name].&amp;[Aug]" c="Aug"/>
              <i n="[DimDate].[Month_Name].&amp;[Sep]" c="Sep"/>
              <i n="[DimDate].[Month_Name].&amp;[Oct]" c="Oct"/>
              <i n="[DimDate].[Month_Name].&amp;[Nov]" c="Nov"/>
              <i n="[DimDate].[Month_Name].&amp;[Dec]" c="Dec"/>
            </range>
          </ranges>
        </level>
      </levels>
      <selections count="1">
        <selection n="[DimDate].[Month_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A34B04B-B0EE-4D09-A5D9-F6E12CA520BA}" sourceName="[DimGeography].[Country]">
  <pivotTables>
    <pivotTable tabId="5" name="PivotTable5"/>
    <pivotTable tabId="5" name="PivotTable3"/>
    <pivotTable tabId="5" name="PivotTable2"/>
    <pivotTable tabId="5" name="PivotTable1"/>
    <pivotTable tabId="4" name="PivotTable1"/>
    <pivotTable tabId="4" name="PivotTable8"/>
    <pivotTable tabId="4" name="PivotTable5"/>
    <pivotTable tabId="1" name="PivotTable1"/>
    <pivotTable tabId="13" name="PivotTable1"/>
    <pivotTable tabId="13" name="PivotTable3"/>
    <pivotTable tabId="13" name="PivotTable4"/>
    <pivotTable tabId="13" name="PivotTable5"/>
    <pivotTable tabId="14" name="PivotTable1"/>
    <pivotTable tabId="14" name="PivotTable6"/>
    <pivotTable tabId="14" name="PivotTable7"/>
    <pivotTable tabId="14" name="PivotTable8"/>
  </pivotTables>
  <data>
    <olap pivotCacheId="1077176648">
      <levels count="2">
        <level uniqueName="[DimGeography].[Country].[(All)]" sourceCaption="(All)" count="0"/>
        <level uniqueName="[DimGeography].[Country].[Country]" sourceCaption="Country" count="6">
          <ranges>
            <range startItem="0">
              <i n="[DimGeography].[Country].&amp;[Australia]" c="Australia"/>
              <i n="[DimGeography].[Country].&amp;[Canada]" c="Canada"/>
              <i n="[DimGeography].[Country].&amp;[France]" c="France"/>
              <i n="[DimGeography].[Country].&amp;[Germany]" c="Germany"/>
              <i n="[DimGeography].[Country].&amp;[United Kingdom]" c="United Kingdom"/>
              <i n="[DimGeography].[Country].&amp;[United States]" c="United States"/>
            </range>
          </ranges>
        </level>
      </levels>
      <selections count="1">
        <selection n="[DimGeography].[Country].&amp;[Australi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C1FF092-8219-4070-9DD8-7BD39621CAEB}" cache="Slicer_Year" caption="Year" columnCount="4" showCaption="0" level="1" style="SlicerStyleLight1 2" rowHeight="247650"/>
  <slicer name="Month_Name" xr10:uid="{9F4EFD62-045F-4FA6-870C-3B15F061DC1C}" cache="Slicer_Month_Name" caption="Month_Name" columnCount="3" showCaption="0" level="1" style="SlicerStyleLight1 2" rowHeight="360000"/>
  <slicer name="Country" xr10:uid="{9AF6C78E-DBCD-456B-8245-4366950FADD1}" cache="Slicer_Country" caption="Country" columnCount="2" showCaption="0" level="1" style="SlicerStyleLight1 2" rowHeight="61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EEAEFE6-E383-4A1F-AFD5-24416E35BFB0}" cache="Slicer_Year" caption="Year" columnCount="4" showCaption="0" level="1" style="SlicerStyleLight1 2"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5" Type="http://schemas.openxmlformats.org/officeDocument/2006/relationships/pivotTable" Target="../pivotTables/pivotTable17.xml"/><Relationship Id="rId4" Type="http://schemas.openxmlformats.org/officeDocument/2006/relationships/pivotTable" Target="../pivotTables/pivotTable16.xml"/></Relationships>
</file>

<file path=xl/worksheets/_rels/sheet6.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6" Type="http://schemas.microsoft.com/office/2007/relationships/slicer" Target="../slicers/slicer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814D9-E069-4D59-B02A-6A27D163367E}">
  <dimension ref="C2:K7"/>
  <sheetViews>
    <sheetView workbookViewId="0">
      <selection activeCell="X10" sqref="X10"/>
    </sheetView>
  </sheetViews>
  <sheetFormatPr defaultRowHeight="14.4" x14ac:dyDescent="0.3"/>
  <cols>
    <col min="3" max="3" width="10.6640625" bestFit="1" customWidth="1"/>
    <col min="4" max="4" width="11.21875" bestFit="1" customWidth="1"/>
    <col min="5" max="5" width="13.33203125" bestFit="1" customWidth="1"/>
    <col min="6" max="6" width="10.77734375" bestFit="1" customWidth="1"/>
    <col min="7" max="7" width="11.44140625" bestFit="1" customWidth="1"/>
    <col min="8" max="8" width="13.33203125" bestFit="1" customWidth="1"/>
    <col min="9" max="9" width="11" bestFit="1" customWidth="1"/>
    <col min="10" max="10" width="12.5546875" bestFit="1" customWidth="1"/>
    <col min="11" max="11" width="14.6640625" bestFit="1" customWidth="1"/>
  </cols>
  <sheetData>
    <row r="2" spans="3:11" x14ac:dyDescent="0.3">
      <c r="C2" s="55" t="s">
        <v>9</v>
      </c>
      <c r="D2" s="55"/>
      <c r="E2" s="55"/>
      <c r="F2" s="55"/>
      <c r="G2" s="55"/>
      <c r="H2" s="55"/>
      <c r="I2" s="55"/>
      <c r="J2" s="55"/>
      <c r="K2" s="55"/>
    </row>
    <row r="6" spans="3:11" x14ac:dyDescent="0.3">
      <c r="C6" s="5" t="s">
        <v>0</v>
      </c>
      <c r="D6" s="5" t="s">
        <v>5</v>
      </c>
      <c r="E6" s="5" t="s">
        <v>6</v>
      </c>
      <c r="F6" s="5" t="s">
        <v>7</v>
      </c>
      <c r="G6" s="5" t="s">
        <v>4</v>
      </c>
      <c r="H6" s="5" t="s">
        <v>8</v>
      </c>
      <c r="I6" s="5" t="s">
        <v>1</v>
      </c>
      <c r="J6" s="5" t="s">
        <v>2</v>
      </c>
      <c r="K6" s="5" t="s">
        <v>3</v>
      </c>
    </row>
    <row r="7" spans="3:11" x14ac:dyDescent="0.3">
      <c r="C7" s="3">
        <v>6757</v>
      </c>
      <c r="D7" s="4">
        <v>16204277.008499965</v>
      </c>
      <c r="E7" s="4">
        <v>27070596.520000037</v>
      </c>
      <c r="F7" s="4">
        <v>10866319.511500007</v>
      </c>
      <c r="G7" s="2">
        <v>0.40140672568747632</v>
      </c>
      <c r="H7" s="3">
        <v>70248</v>
      </c>
      <c r="I7" s="1">
        <v>606</v>
      </c>
      <c r="J7" s="1">
        <v>102</v>
      </c>
      <c r="K7" s="1">
        <v>504</v>
      </c>
    </row>
  </sheetData>
  <mergeCells count="1">
    <mergeCell ref="C2:K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4AA96-990F-47EB-8E0E-F2F925D04FB9}">
  <dimension ref="C2:V46"/>
  <sheetViews>
    <sheetView topLeftCell="B1" zoomScale="91" zoomScaleNormal="100" workbookViewId="0">
      <selection activeCell="F29" sqref="F29"/>
    </sheetView>
  </sheetViews>
  <sheetFormatPr defaultRowHeight="14.4" x14ac:dyDescent="0.3"/>
  <cols>
    <col min="3" max="3" width="6.88671875" bestFit="1" customWidth="1"/>
    <col min="4" max="4" width="10.6640625" bestFit="1" customWidth="1"/>
    <col min="5" max="5" width="11.44140625" customWidth="1"/>
    <col min="6" max="6" width="8.33203125" bestFit="1" customWidth="1"/>
    <col min="9" max="9" width="8.88671875" style="43"/>
    <col min="11" max="11" width="10.5546875" bestFit="1" customWidth="1"/>
    <col min="12" max="12" width="10.6640625" bestFit="1" customWidth="1"/>
    <col min="13" max="13" width="11.21875" bestFit="1" customWidth="1"/>
    <col min="14" max="14" width="13.33203125" bestFit="1" customWidth="1"/>
    <col min="15" max="15" width="10.77734375" bestFit="1" customWidth="1"/>
    <col min="16" max="16" width="11.44140625" bestFit="1" customWidth="1"/>
    <col min="17" max="17" width="13.33203125" bestFit="1" customWidth="1"/>
    <col min="18" max="18" width="6.88671875" bestFit="1" customWidth="1"/>
    <col min="19" max="19" width="13.21875" customWidth="1"/>
    <col min="20" max="20" width="13.109375" customWidth="1"/>
    <col min="21" max="21" width="12.33203125" customWidth="1"/>
    <col min="22" max="22" width="17.33203125" customWidth="1"/>
  </cols>
  <sheetData>
    <row r="2" spans="3:20" x14ac:dyDescent="0.3">
      <c r="C2" s="60" t="s">
        <v>10</v>
      </c>
      <c r="D2" s="61"/>
      <c r="E2" s="61"/>
      <c r="F2" s="61"/>
      <c r="G2" s="61"/>
      <c r="H2" s="61"/>
      <c r="I2" s="61"/>
      <c r="J2" s="61"/>
      <c r="K2" s="61"/>
      <c r="L2" s="61"/>
      <c r="M2" s="61"/>
      <c r="N2" s="61"/>
      <c r="O2" s="61"/>
      <c r="P2" s="61"/>
      <c r="Q2" s="61"/>
    </row>
    <row r="3" spans="3:20" x14ac:dyDescent="0.3">
      <c r="C3" s="34"/>
      <c r="D3" s="34"/>
      <c r="E3" s="34"/>
      <c r="F3" s="34"/>
      <c r="G3" s="34"/>
      <c r="H3" s="34"/>
      <c r="I3" s="44"/>
      <c r="J3" s="34"/>
      <c r="K3" s="34"/>
      <c r="L3" s="34"/>
      <c r="M3" s="34"/>
      <c r="N3" s="34"/>
      <c r="O3" s="34"/>
      <c r="P3" s="34"/>
      <c r="Q3" s="34"/>
    </row>
    <row r="4" spans="3:20" x14ac:dyDescent="0.3">
      <c r="C4" s="15"/>
      <c r="D4" s="15"/>
      <c r="E4" s="15"/>
      <c r="F4" s="15"/>
    </row>
    <row r="5" spans="3:20" x14ac:dyDescent="0.3">
      <c r="C5" s="15"/>
      <c r="D5" s="15"/>
      <c r="E5" s="15"/>
      <c r="F5" s="15"/>
      <c r="K5" s="6" t="s">
        <v>12</v>
      </c>
      <c r="L5" s="5" t="s">
        <v>0</v>
      </c>
      <c r="M5" s="5" t="s">
        <v>5</v>
      </c>
      <c r="N5" s="5" t="s">
        <v>6</v>
      </c>
      <c r="O5" s="5" t="s">
        <v>7</v>
      </c>
      <c r="P5" s="5" t="s">
        <v>4</v>
      </c>
      <c r="Q5" s="5" t="s">
        <v>8</v>
      </c>
    </row>
    <row r="6" spans="3:20" x14ac:dyDescent="0.3">
      <c r="C6" s="36" t="s">
        <v>12</v>
      </c>
      <c r="D6" s="36" t="s">
        <v>0</v>
      </c>
      <c r="E6" s="36" t="s">
        <v>20</v>
      </c>
      <c r="F6" s="36" t="s">
        <v>21</v>
      </c>
      <c r="K6">
        <v>2005</v>
      </c>
      <c r="L6" s="3">
        <v>394</v>
      </c>
      <c r="M6" s="4">
        <v>7973149.7548999963</v>
      </c>
      <c r="N6" s="4">
        <v>13371584.691399997</v>
      </c>
      <c r="O6" s="4">
        <v>5398434.9364999915</v>
      </c>
      <c r="P6" s="2">
        <v>0.40372439475868721</v>
      </c>
      <c r="Q6" s="3">
        <v>4049</v>
      </c>
    </row>
    <row r="7" spans="3:20" x14ac:dyDescent="0.3">
      <c r="C7" s="8">
        <v>2005</v>
      </c>
      <c r="D7" s="10">
        <v>394</v>
      </c>
      <c r="E7" s="11">
        <v>13371584.691399997</v>
      </c>
      <c r="F7" s="11">
        <v>5398434.9364999915</v>
      </c>
      <c r="K7">
        <v>2006</v>
      </c>
      <c r="L7" s="3">
        <v>859</v>
      </c>
      <c r="M7" s="4">
        <v>13803859.211400002</v>
      </c>
      <c r="N7" s="4">
        <v>23350475.341399949</v>
      </c>
      <c r="O7" s="4">
        <v>9546616.1299999729</v>
      </c>
      <c r="P7" s="2">
        <v>0.40884033367295114</v>
      </c>
      <c r="Q7" s="3">
        <v>9278</v>
      </c>
    </row>
    <row r="8" spans="3:20" x14ac:dyDescent="0.3">
      <c r="C8" s="8">
        <v>2006</v>
      </c>
      <c r="D8" s="10">
        <v>859</v>
      </c>
      <c r="E8" s="11">
        <v>23350475.341399949</v>
      </c>
      <c r="F8" s="11">
        <v>9546616.1299999729</v>
      </c>
      <c r="K8">
        <v>2007</v>
      </c>
      <c r="L8" s="3">
        <v>5335</v>
      </c>
      <c r="M8" s="4">
        <v>18540238.932200007</v>
      </c>
      <c r="N8" s="4">
        <v>31429010.563800033</v>
      </c>
      <c r="O8" s="4">
        <v>12888771.631599996</v>
      </c>
      <c r="P8" s="2">
        <v>0.41009154918943891</v>
      </c>
      <c r="Q8" s="3">
        <v>55821</v>
      </c>
    </row>
    <row r="9" spans="3:20" x14ac:dyDescent="0.3">
      <c r="C9" s="8">
        <v>2007</v>
      </c>
      <c r="D9" s="10">
        <v>5335</v>
      </c>
      <c r="E9" s="11">
        <v>31429010.563800033</v>
      </c>
      <c r="F9" s="11">
        <v>12888771.631599996</v>
      </c>
      <c r="K9">
        <v>2008</v>
      </c>
      <c r="L9" s="3">
        <v>6757</v>
      </c>
      <c r="M9" s="4">
        <v>16204277.008499965</v>
      </c>
      <c r="N9" s="4">
        <v>27070596.520000037</v>
      </c>
      <c r="O9" s="4">
        <v>10866319.511500007</v>
      </c>
      <c r="P9" s="2">
        <v>0.40140672568747632</v>
      </c>
      <c r="Q9" s="3">
        <v>70248</v>
      </c>
    </row>
    <row r="10" spans="3:20" x14ac:dyDescent="0.3">
      <c r="C10" s="8">
        <v>2008</v>
      </c>
      <c r="D10" s="10">
        <v>6757</v>
      </c>
      <c r="E10" s="11">
        <v>27070596.520000037</v>
      </c>
      <c r="F10" s="11">
        <v>10866319.511500007</v>
      </c>
      <c r="K10" t="s">
        <v>11</v>
      </c>
      <c r="L10" s="3">
        <v>13345</v>
      </c>
      <c r="M10" s="4">
        <v>56521524.906999774</v>
      </c>
      <c r="N10" s="4">
        <v>95221667.116599828</v>
      </c>
      <c r="O10" s="4">
        <v>38700142.2096003</v>
      </c>
      <c r="P10" s="2">
        <v>0.40642159900657493</v>
      </c>
      <c r="Q10" s="3">
        <v>139396</v>
      </c>
    </row>
    <row r="11" spans="3:20" x14ac:dyDescent="0.3">
      <c r="C11" s="8"/>
      <c r="D11" s="8"/>
      <c r="E11" s="8"/>
      <c r="F11" s="8"/>
    </row>
    <row r="12" spans="3:20" x14ac:dyDescent="0.3">
      <c r="C12" s="8"/>
      <c r="D12" s="8"/>
      <c r="E12" s="8"/>
      <c r="F12" s="8"/>
    </row>
    <row r="13" spans="3:20" x14ac:dyDescent="0.3">
      <c r="C13" s="12" t="str">
        <f>C6</f>
        <v>Year</v>
      </c>
      <c r="D13" s="13" t="str" cm="1">
        <f t="array" ref="D13">_xlfn.IFS($E$23=1,D6,$E$23=2,E6,$E$23=3,F6)</f>
        <v>Transaction</v>
      </c>
      <c r="E13" s="12" t="str">
        <f>"Average" &amp;D13</f>
        <v>AverageTransaction</v>
      </c>
      <c r="F13" s="12" t="s">
        <v>14</v>
      </c>
    </row>
    <row r="14" spans="3:20" x14ac:dyDescent="0.3">
      <c r="C14" s="8">
        <f>C7</f>
        <v>2005</v>
      </c>
      <c r="D14" s="16" cm="1">
        <f t="array" ref="D14">_xlfn.IFS($E$23=1,D7,$E$23=2,E7,$E$23=3,F7)</f>
        <v>394</v>
      </c>
      <c r="E14" s="9">
        <f>AVERAGE($D$14:$D$17)</f>
        <v>3336.25</v>
      </c>
      <c r="F14" s="8" t="str">
        <f>IF(D14&gt;E14,D14,"")</f>
        <v/>
      </c>
    </row>
    <row r="15" spans="3:20" x14ac:dyDescent="0.3">
      <c r="C15" s="8">
        <f>C8</f>
        <v>2006</v>
      </c>
      <c r="D15" s="16" cm="1">
        <f t="array" ref="D15">_xlfn.IFS($E$23=1,D8,$E$23=2,E8,$E$23=3,F8)</f>
        <v>859</v>
      </c>
      <c r="E15" s="9">
        <f>AVERAGE($D$14:$D$17)</f>
        <v>3336.25</v>
      </c>
      <c r="F15" s="8" t="str">
        <f>IF(D15&gt;E15,D15,"")</f>
        <v/>
      </c>
      <c r="K15" s="17" t="s">
        <v>12</v>
      </c>
      <c r="M15" s="57" t="s">
        <v>23</v>
      </c>
      <c r="N15" s="58"/>
    </row>
    <row r="16" spans="3:20" x14ac:dyDescent="0.3">
      <c r="C16" s="8">
        <f>C9</f>
        <v>2007</v>
      </c>
      <c r="D16" s="16" cm="1">
        <f t="array" ref="D16">_xlfn.IFS($E$23=1,D9,$E$23=2,E9,$E$23=3,F9)</f>
        <v>5335</v>
      </c>
      <c r="E16" s="9">
        <f>AVERAGE($D$14:$D$17)</f>
        <v>3336.25</v>
      </c>
      <c r="F16" s="8">
        <f>IF(D16&gt;E16,D16,"")</f>
        <v>5335</v>
      </c>
      <c r="K16" s="8">
        <v>2008</v>
      </c>
      <c r="M16" s="8"/>
      <c r="N16" s="8"/>
      <c r="S16" s="4"/>
      <c r="T16" s="19"/>
    </row>
    <row r="17" spans="3:22" x14ac:dyDescent="0.3">
      <c r="C17" s="8">
        <f>C10</f>
        <v>2008</v>
      </c>
      <c r="D17" s="16" cm="1">
        <f t="array" ref="D17">_xlfn.IFS($E$23=1,D10,$E$23=2,E10,$E$23=3,F10)</f>
        <v>6757</v>
      </c>
      <c r="E17" s="9">
        <f>AVERAGE($D$14:$D$17)</f>
        <v>3336.25</v>
      </c>
      <c r="F17" s="8">
        <f>IF(D17&gt;E17,D17,"")</f>
        <v>6757</v>
      </c>
      <c r="M17" s="18">
        <f>COUNTA(K16:K19)</f>
        <v>1</v>
      </c>
      <c r="N17" s="8"/>
      <c r="S17" s="4"/>
      <c r="T17" s="19"/>
    </row>
    <row r="18" spans="3:22" x14ac:dyDescent="0.3">
      <c r="D18" s="7"/>
    </row>
    <row r="19" spans="3:22" x14ac:dyDescent="0.3">
      <c r="D19" s="7"/>
    </row>
    <row r="20" spans="3:22" x14ac:dyDescent="0.3">
      <c r="D20" s="7"/>
      <c r="M20" s="59" t="s">
        <v>29</v>
      </c>
      <c r="N20" s="59"/>
      <c r="O20" s="59"/>
      <c r="P20" s="59"/>
      <c r="S20" s="59" t="s">
        <v>30</v>
      </c>
      <c r="T20" s="59"/>
      <c r="U20" s="59"/>
      <c r="V20" s="59"/>
    </row>
    <row r="22" spans="3:22" x14ac:dyDescent="0.3">
      <c r="E22" s="12" t="s">
        <v>13</v>
      </c>
      <c r="M22" s="21" t="s">
        <v>22</v>
      </c>
      <c r="N22" s="21" t="s">
        <v>12</v>
      </c>
      <c r="O22" s="21" t="s">
        <v>26</v>
      </c>
      <c r="P22" s="21" t="s">
        <v>27</v>
      </c>
      <c r="S22" s="21" t="s">
        <v>32</v>
      </c>
      <c r="T22" s="21" t="s">
        <v>12</v>
      </c>
      <c r="U22" s="21" t="s">
        <v>31</v>
      </c>
      <c r="V22" s="21" t="s">
        <v>27</v>
      </c>
    </row>
    <row r="23" spans="3:22" x14ac:dyDescent="0.3">
      <c r="E23" s="8">
        <v>1</v>
      </c>
      <c r="M23" s="8" t="s">
        <v>24</v>
      </c>
      <c r="N23" s="8">
        <f>IF(M17=1,K16,0)</f>
        <v>2008</v>
      </c>
      <c r="O23" s="11">
        <f>IFERROR(VLOOKUP(N23,$K$5:$Q$9,5,0),0)</f>
        <v>10866319.511500007</v>
      </c>
      <c r="P23" s="20">
        <f>O23/SUM($O$23:$O$24)</f>
        <v>1</v>
      </c>
      <c r="S23" s="8" t="s">
        <v>24</v>
      </c>
      <c r="T23" s="8">
        <f>IF(M17=1,K16,0)</f>
        <v>2008</v>
      </c>
      <c r="U23" s="11">
        <f>IFERROR(VLOOKUP(T23,Lookup_table,4,0),0)</f>
        <v>27070596.520000037</v>
      </c>
      <c r="V23" s="20">
        <f>U23/SUM($U$23:$U$24)</f>
        <v>1</v>
      </c>
    </row>
    <row r="24" spans="3:22" x14ac:dyDescent="0.3">
      <c r="E24" s="15"/>
      <c r="M24" s="8" t="s">
        <v>25</v>
      </c>
      <c r="N24" s="8">
        <f>IF(OR(K16=2008,M17&gt;1),0,K16-1)</f>
        <v>0</v>
      </c>
      <c r="O24" s="11">
        <f>IFERROR(VLOOKUP(N24,Lookup_table,5,0),0)</f>
        <v>0</v>
      </c>
      <c r="P24" s="20">
        <f>O24/SUM($O$23:$O$24)</f>
        <v>0</v>
      </c>
      <c r="S24" s="8" t="s">
        <v>25</v>
      </c>
      <c r="T24" s="8">
        <f>IF(OR(K16=2008,M17&gt;1),0,K16-1)</f>
        <v>0</v>
      </c>
      <c r="U24" s="11">
        <f>IFERROR(VLOOKUP(T24,Lookup_table,4,0),0)</f>
        <v>0</v>
      </c>
      <c r="V24" s="20">
        <f>U24/SUM($U$23:$U$24)</f>
        <v>0</v>
      </c>
    </row>
    <row r="26" spans="3:22" x14ac:dyDescent="0.3">
      <c r="C26" s="56" t="s">
        <v>18</v>
      </c>
      <c r="D26" s="56"/>
      <c r="E26" s="56"/>
      <c r="M26" s="22" t="s">
        <v>28</v>
      </c>
      <c r="N26" s="22"/>
      <c r="O26" s="22"/>
      <c r="P26" s="23">
        <f>P23-P24</f>
        <v>1</v>
      </c>
      <c r="S26" s="22" t="s">
        <v>28</v>
      </c>
      <c r="T26" s="22"/>
      <c r="U26" s="22"/>
      <c r="V26" s="23">
        <f>V23-V24</f>
        <v>1</v>
      </c>
    </row>
    <row r="27" spans="3:22" x14ac:dyDescent="0.3">
      <c r="C27" s="8"/>
      <c r="D27" s="8"/>
      <c r="E27" s="8"/>
    </row>
    <row r="28" spans="3:22" x14ac:dyDescent="0.3">
      <c r="C28" s="8"/>
      <c r="D28" s="8" t="s">
        <v>15</v>
      </c>
      <c r="E28" s="8"/>
    </row>
    <row r="29" spans="3:22" x14ac:dyDescent="0.3">
      <c r="C29" s="8" t="s">
        <v>16</v>
      </c>
      <c r="D29" s="8">
        <f>SUM(F14:F17)</f>
        <v>12092</v>
      </c>
      <c r="E29" s="8"/>
    </row>
    <row r="30" spans="3:22" x14ac:dyDescent="0.3">
      <c r="C30" s="8" t="s">
        <v>17</v>
      </c>
      <c r="D30" s="14">
        <f>D29/SUM(D14:D17)</f>
        <v>0.90610715623829152</v>
      </c>
      <c r="E30" s="8"/>
      <c r="M30" s="59" t="s">
        <v>37</v>
      </c>
      <c r="N30" s="59"/>
      <c r="O30" s="59"/>
      <c r="P30" s="59"/>
      <c r="S30" s="59" t="s">
        <v>36</v>
      </c>
      <c r="T30" s="59"/>
      <c r="U30" s="59"/>
      <c r="V30" s="59"/>
    </row>
    <row r="32" spans="3:22" x14ac:dyDescent="0.3">
      <c r="M32" s="21" t="s">
        <v>38</v>
      </c>
      <c r="N32" s="21" t="s">
        <v>12</v>
      </c>
      <c r="O32" s="21" t="s">
        <v>0</v>
      </c>
      <c r="P32" s="21" t="s">
        <v>27</v>
      </c>
      <c r="S32" s="21" t="s">
        <v>40</v>
      </c>
      <c r="T32" s="21" t="s">
        <v>12</v>
      </c>
      <c r="U32" s="21" t="s">
        <v>39</v>
      </c>
      <c r="V32" s="21" t="s">
        <v>27</v>
      </c>
    </row>
    <row r="33" spans="3:22" x14ac:dyDescent="0.3">
      <c r="C33" s="56" t="s">
        <v>19</v>
      </c>
      <c r="D33" s="56"/>
      <c r="M33" s="8" t="s">
        <v>24</v>
      </c>
      <c r="N33" s="8">
        <f>IF(M17=1,K16,0)</f>
        <v>2008</v>
      </c>
      <c r="O33" s="11">
        <f>IFERROR(VLOOKUP(N33,Lookup_table,2,0),0)</f>
        <v>6757</v>
      </c>
      <c r="P33" s="20">
        <f>O33/SUM($O$33:$O$34)</f>
        <v>1</v>
      </c>
      <c r="S33" s="8" t="s">
        <v>24</v>
      </c>
      <c r="T33" s="8">
        <f>IF(M17=1,K16,0)</f>
        <v>2008</v>
      </c>
      <c r="U33" s="11">
        <f>IFERROR(VLOOKUP(T33,Lookup_table,7,0),0)</f>
        <v>70248</v>
      </c>
      <c r="V33" s="20">
        <f>U33/SUM($U$33:$U$34)</f>
        <v>1</v>
      </c>
    </row>
    <row r="34" spans="3:22" x14ac:dyDescent="0.3">
      <c r="C34" s="8"/>
      <c r="D34" s="8"/>
      <c r="M34" s="8" t="s">
        <v>25</v>
      </c>
      <c r="N34" s="8">
        <f>IF(OR(K16=2008,M17&gt;1),0,K16-1)</f>
        <v>0</v>
      </c>
      <c r="O34" s="11">
        <f>IFERROR(VLOOKUP(N34,Lookup_table,2,0),0)</f>
        <v>0</v>
      </c>
      <c r="P34" s="20">
        <f>O34/SUM($O$33:$O$34)</f>
        <v>0</v>
      </c>
      <c r="S34" s="8" t="s">
        <v>25</v>
      </c>
      <c r="T34" s="8">
        <f>IF(OR(K16=2008,M17&gt;1),0,K16-1)</f>
        <v>0</v>
      </c>
      <c r="U34" s="11">
        <f>IFERROR(VLOOKUP(T34,Lookup_table,7,0),0)</f>
        <v>0</v>
      </c>
      <c r="V34" s="20">
        <f>U34/SUM($U$33:$U$34)</f>
        <v>0</v>
      </c>
    </row>
    <row r="35" spans="3:22" x14ac:dyDescent="0.3">
      <c r="C35" s="8" t="str">
        <f>"Of "  &amp;D13 &amp; " came from the highlited years "</f>
        <v xml:space="preserve">Of Transaction came from the highlited years </v>
      </c>
      <c r="D35" s="8"/>
    </row>
    <row r="36" spans="3:22" x14ac:dyDescent="0.3">
      <c r="M36" s="22" t="s">
        <v>28</v>
      </c>
      <c r="N36" s="22"/>
      <c r="O36" s="22"/>
      <c r="P36" s="23">
        <f>P33-P34</f>
        <v>1</v>
      </c>
      <c r="S36" s="22" t="s">
        <v>28</v>
      </c>
      <c r="T36" s="22"/>
      <c r="U36" s="22"/>
      <c r="V36" s="23">
        <f>V33-V34</f>
        <v>1</v>
      </c>
    </row>
    <row r="40" spans="3:22" x14ac:dyDescent="0.3">
      <c r="M40" s="59" t="s">
        <v>35</v>
      </c>
      <c r="N40" s="59"/>
      <c r="O40" s="59"/>
      <c r="P40" s="59"/>
      <c r="S40" s="59" t="s">
        <v>41</v>
      </c>
      <c r="T40" s="59"/>
      <c r="U40" s="59"/>
      <c r="V40" s="59"/>
    </row>
    <row r="42" spans="3:22" x14ac:dyDescent="0.3">
      <c r="M42" s="21" t="s">
        <v>33</v>
      </c>
      <c r="N42" s="21" t="s">
        <v>12</v>
      </c>
      <c r="O42" s="21" t="s">
        <v>34</v>
      </c>
      <c r="P42" s="21" t="s">
        <v>27</v>
      </c>
      <c r="S42" s="21" t="s">
        <v>42</v>
      </c>
      <c r="T42" s="21" t="s">
        <v>12</v>
      </c>
      <c r="U42" s="21" t="s">
        <v>42</v>
      </c>
      <c r="V42" s="21" t="s">
        <v>27</v>
      </c>
    </row>
    <row r="43" spans="3:22" x14ac:dyDescent="0.3">
      <c r="M43" s="8" t="s">
        <v>24</v>
      </c>
      <c r="N43" s="8">
        <f>IF(M17=1,K16,0)</f>
        <v>2008</v>
      </c>
      <c r="O43" s="11">
        <f>IFERROR(VLOOKUP(N43,Lookup_table,3,0),0)</f>
        <v>16204277.008499965</v>
      </c>
      <c r="P43" s="20">
        <f>O43/SUM($O$43:$O$44)</f>
        <v>1</v>
      </c>
      <c r="S43" s="8" t="s">
        <v>24</v>
      </c>
      <c r="T43" s="8">
        <f>IF(M17=1,K16,0)</f>
        <v>2008</v>
      </c>
      <c r="U43" s="24">
        <f>IFERROR(VLOOKUP(T43,Lookup_table,6,0),0)</f>
        <v>0.40140672568747632</v>
      </c>
      <c r="V43" s="20">
        <f>U43/SUM($U$43:$U$44)</f>
        <v>1</v>
      </c>
    </row>
    <row r="44" spans="3:22" x14ac:dyDescent="0.3">
      <c r="M44" s="8" t="s">
        <v>25</v>
      </c>
      <c r="N44" s="8">
        <f>IF(OR(K16=2008,M17&gt;1),0,K16-1)</f>
        <v>0</v>
      </c>
      <c r="O44" s="11">
        <f>IFERROR(VLOOKUP(N44,Lookup_table,3,0),0)</f>
        <v>0</v>
      </c>
      <c r="P44" s="20">
        <f>O44/SUM($O$43:$O$44)</f>
        <v>0</v>
      </c>
      <c r="S44" s="8" t="s">
        <v>25</v>
      </c>
      <c r="T44" s="8">
        <f>IF(OR(K16=2008,M17&gt;1),0,K16-1)</f>
        <v>0</v>
      </c>
      <c r="U44" s="24">
        <f>IFERROR(VLOOKUP(T44,Lookup_table,6,0),0)</f>
        <v>0</v>
      </c>
      <c r="V44" s="20">
        <f>U44/SUM($U$43:$U$44)</f>
        <v>0</v>
      </c>
    </row>
    <row r="46" spans="3:22" x14ac:dyDescent="0.3">
      <c r="M46" s="22" t="s">
        <v>28</v>
      </c>
      <c r="N46" s="22"/>
      <c r="O46" s="22"/>
      <c r="P46" s="23">
        <f>P43-P44</f>
        <v>1</v>
      </c>
      <c r="S46" s="22" t="s">
        <v>28</v>
      </c>
      <c r="T46" s="22"/>
      <c r="U46" s="22"/>
      <c r="V46" s="23">
        <f>V43-V44</f>
        <v>1</v>
      </c>
    </row>
  </sheetData>
  <mergeCells count="10">
    <mergeCell ref="S20:V20"/>
    <mergeCell ref="M30:P30"/>
    <mergeCell ref="S30:V30"/>
    <mergeCell ref="M40:P40"/>
    <mergeCell ref="S40:V40"/>
    <mergeCell ref="C26:E26"/>
    <mergeCell ref="C33:D33"/>
    <mergeCell ref="M15:N15"/>
    <mergeCell ref="M20:P20"/>
    <mergeCell ref="C2:Q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9661B-E723-4296-BD27-B197AC5301B6}">
  <dimension ref="C1:AQ46"/>
  <sheetViews>
    <sheetView zoomScale="85" zoomScaleNormal="85" workbookViewId="0">
      <selection activeCell="H17" sqref="H17:I17"/>
    </sheetView>
  </sheetViews>
  <sheetFormatPr defaultRowHeight="14.4" x14ac:dyDescent="0.3"/>
  <cols>
    <col min="3" max="3" width="12.6640625" customWidth="1"/>
    <col min="4" max="4" width="14.77734375" bestFit="1" customWidth="1"/>
    <col min="5" max="7" width="11" bestFit="1" customWidth="1"/>
    <col min="8" max="8" width="11.77734375" bestFit="1" customWidth="1"/>
    <col min="9" max="9" width="13.5546875" style="25" bestFit="1" customWidth="1"/>
    <col min="10" max="10" width="11.109375" style="25" bestFit="1" customWidth="1"/>
    <col min="11" max="11" width="12.6640625" style="25" bestFit="1" customWidth="1"/>
    <col min="12" max="12" width="9.77734375" style="39" customWidth="1"/>
    <col min="13" max="13" width="11.5546875" style="25" bestFit="1" customWidth="1"/>
    <col min="14" max="14" width="12.6640625" style="25" bestFit="1" customWidth="1"/>
    <col min="15" max="15" width="11" style="25" bestFit="1" customWidth="1"/>
    <col min="16" max="16" width="11.6640625" style="25" bestFit="1" customWidth="1"/>
    <col min="17" max="17" width="13.5546875" style="25" bestFit="1" customWidth="1"/>
    <col min="18" max="18" width="15.21875" style="25" customWidth="1"/>
    <col min="19" max="19" width="13.21875" style="25" customWidth="1"/>
    <col min="20" max="20" width="13.109375" style="25" customWidth="1"/>
    <col min="21" max="21" width="12.33203125" style="25" customWidth="1"/>
    <col min="22" max="22" width="17.33203125" style="25" customWidth="1"/>
    <col min="25" max="25" width="5.88671875" style="22" customWidth="1"/>
    <col min="28" max="28" width="13.21875" bestFit="1" customWidth="1"/>
    <col min="29" max="29" width="11" bestFit="1" customWidth="1"/>
    <col min="31" max="31" width="16.21875" customWidth="1"/>
    <col min="35" max="35" width="6.5546875" style="22" customWidth="1"/>
    <col min="38" max="38" width="10" bestFit="1" customWidth="1"/>
    <col min="39" max="39" width="11" bestFit="1" customWidth="1"/>
    <col min="40" max="40" width="17.109375" bestFit="1" customWidth="1"/>
    <col min="43" max="43" width="20.109375" bestFit="1" customWidth="1"/>
  </cols>
  <sheetData>
    <row r="1" spans="3:43" x14ac:dyDescent="0.3">
      <c r="C1" s="25"/>
      <c r="D1" s="25"/>
      <c r="E1" s="25"/>
      <c r="F1" s="25"/>
    </row>
    <row r="2" spans="3:43" x14ac:dyDescent="0.3">
      <c r="C2" s="25"/>
      <c r="D2" s="25"/>
      <c r="E2" s="25"/>
      <c r="F2" s="25"/>
      <c r="P2" s="61" t="s">
        <v>70</v>
      </c>
      <c r="Q2" s="61"/>
      <c r="R2" s="61"/>
      <c r="S2" s="61"/>
      <c r="T2" s="61"/>
      <c r="U2" s="61"/>
      <c r="V2" s="61"/>
      <c r="AA2" s="59" t="s">
        <v>71</v>
      </c>
      <c r="AB2" s="59"/>
      <c r="AC2" s="59"/>
      <c r="AD2" s="59"/>
      <c r="AE2" s="59"/>
      <c r="AF2" s="59"/>
      <c r="AK2" s="55" t="s">
        <v>77</v>
      </c>
      <c r="AL2" s="55"/>
      <c r="AM2" s="55"/>
      <c r="AN2" s="55"/>
      <c r="AO2" s="55"/>
      <c r="AP2" s="55"/>
      <c r="AQ2" s="55"/>
    </row>
    <row r="3" spans="3:43" x14ac:dyDescent="0.3">
      <c r="C3" s="62"/>
      <c r="D3" s="62"/>
      <c r="E3" s="62"/>
      <c r="F3" s="62"/>
    </row>
    <row r="4" spans="3:43" x14ac:dyDescent="0.3">
      <c r="C4" s="25"/>
      <c r="D4" s="25"/>
      <c r="E4" s="25"/>
      <c r="F4" s="25"/>
      <c r="AL4" s="6" t="s">
        <v>72</v>
      </c>
      <c r="AM4" t="s">
        <v>7</v>
      </c>
    </row>
    <row r="5" spans="3:43" x14ac:dyDescent="0.3">
      <c r="C5" s="25"/>
      <c r="D5" s="6" t="s">
        <v>50</v>
      </c>
      <c r="E5" t="s">
        <v>7</v>
      </c>
      <c r="H5" s="63" t="s">
        <v>51</v>
      </c>
      <c r="I5" s="63"/>
      <c r="J5" s="63"/>
      <c r="K5"/>
      <c r="L5" s="22"/>
      <c r="N5" s="6" t="s">
        <v>54</v>
      </c>
      <c r="O5" t="s">
        <v>7</v>
      </c>
      <c r="AB5" s="6" t="s">
        <v>65</v>
      </c>
      <c r="AC5" t="s">
        <v>7</v>
      </c>
      <c r="AL5" t="s">
        <v>73</v>
      </c>
      <c r="AM5" s="4">
        <v>4903228.8386999974</v>
      </c>
    </row>
    <row r="6" spans="3:43" x14ac:dyDescent="0.3">
      <c r="C6" s="25"/>
      <c r="D6" t="s">
        <v>45</v>
      </c>
      <c r="E6" s="42">
        <v>1609579.3693000025</v>
      </c>
      <c r="I6"/>
      <c r="J6"/>
      <c r="K6"/>
      <c r="L6" s="22"/>
      <c r="N6" t="s">
        <v>56</v>
      </c>
      <c r="O6" s="4">
        <v>1375964.2200000002</v>
      </c>
      <c r="Q6" s="39" t="str">
        <f>N5</f>
        <v>Day_Name</v>
      </c>
      <c r="R6" s="39" t="str">
        <f>O5</f>
        <v xml:space="preserve"> Total_Profit</v>
      </c>
      <c r="S6" s="39" t="s">
        <v>62</v>
      </c>
      <c r="U6" s="64" t="s">
        <v>63</v>
      </c>
      <c r="V6" s="64"/>
      <c r="AB6" t="s">
        <v>66</v>
      </c>
      <c r="AC6" s="4">
        <v>7815171.4479999961</v>
      </c>
      <c r="AL6" t="s">
        <v>74</v>
      </c>
      <c r="AM6" s="4">
        <v>5908800.865699999</v>
      </c>
    </row>
    <row r="7" spans="3:43" x14ac:dyDescent="0.3">
      <c r="C7" s="25"/>
      <c r="D7" t="s">
        <v>44</v>
      </c>
      <c r="E7" s="42">
        <v>1621536.8957000021</v>
      </c>
      <c r="F7" s="25"/>
      <c r="H7" s="37">
        <v>1</v>
      </c>
      <c r="I7" s="40">
        <f>LARGE($E$6:$E$17,H7)</f>
        <v>2031706.829700002</v>
      </c>
      <c r="J7" s="38" t="str" cm="1">
        <f t="array" ref="J7">INDEX($D$6:$D$17,MATCH(I7,$E$6:$E$17,0),0)</f>
        <v>Jun</v>
      </c>
      <c r="N7" t="s">
        <v>60</v>
      </c>
      <c r="O7" s="4">
        <v>1386284.8948000011</v>
      </c>
      <c r="Q7" s="25" t="str">
        <f t="shared" ref="Q7:Q12" si="0">N6</f>
        <v>Mon</v>
      </c>
      <c r="R7" s="26">
        <f t="shared" ref="R7:R12" si="1">O6</f>
        <v>1375964.2200000002</v>
      </c>
      <c r="S7" s="31" t="str" cm="1">
        <f t="array" ref="S7">IFERROR(_xlfn.IFS(R7=$V$7,R7,R7=$V$8,R7,R7=$V$9,R7),"")</f>
        <v/>
      </c>
      <c r="U7" s="25">
        <v>1</v>
      </c>
      <c r="V7" s="26">
        <f>LARGE($R$7:$R$12,U7)</f>
        <v>1787625.8544000003</v>
      </c>
      <c r="AB7" t="s">
        <v>67</v>
      </c>
      <c r="AC7" s="4">
        <v>3051148.0634999964</v>
      </c>
      <c r="AL7" t="s">
        <v>75</v>
      </c>
      <c r="AM7" s="4">
        <v>54289.807099999984</v>
      </c>
      <c r="AQ7" s="22" t="s">
        <v>53</v>
      </c>
    </row>
    <row r="8" spans="3:43" x14ac:dyDescent="0.3">
      <c r="C8" s="25"/>
      <c r="D8" t="s">
        <v>48</v>
      </c>
      <c r="E8" s="42">
        <v>1672112.5736999989</v>
      </c>
      <c r="F8" s="25"/>
      <c r="H8" s="37">
        <v>2</v>
      </c>
      <c r="I8" s="40">
        <f>LARGE($E$6:$E$17,H8)</f>
        <v>1983869.9978999998</v>
      </c>
      <c r="J8" s="38" t="str" cm="1">
        <f t="array" ref="J8">INDEX($D$6:$D$17,MATCH(I8,$E$6:$E$17,0),0)</f>
        <v>May</v>
      </c>
      <c r="N8" t="s">
        <v>61</v>
      </c>
      <c r="O8" s="4">
        <v>1597507.7020000014</v>
      </c>
      <c r="Q8" s="25" t="str">
        <f t="shared" si="0"/>
        <v>Tue</v>
      </c>
      <c r="R8" s="26">
        <f t="shared" si="1"/>
        <v>1386284.8948000011</v>
      </c>
      <c r="S8" s="31" t="str" cm="1">
        <f t="array" ref="S8">IFERROR(_xlfn.IFS(R8=$V$7,R8,R8=$V$8,R8,R8=$V$9,R8),"")</f>
        <v/>
      </c>
      <c r="U8" s="25">
        <v>2</v>
      </c>
      <c r="V8" s="26">
        <f>LARGE($R$7:$R$12,U8)</f>
        <v>1667788.7768000001</v>
      </c>
    </row>
    <row r="9" spans="3:43" x14ac:dyDescent="0.3">
      <c r="C9" s="25"/>
      <c r="D9" t="s">
        <v>43</v>
      </c>
      <c r="E9" s="42">
        <v>1893224.0381000012</v>
      </c>
      <c r="F9" s="25"/>
      <c r="H9" s="37">
        <v>3</v>
      </c>
      <c r="I9" s="40">
        <f>LARGE($E$6:$E$17,H9)</f>
        <v>1893224.0381000012</v>
      </c>
      <c r="J9" s="38" t="str" cm="1">
        <f t="array" ref="J9">INDEX($D$6:$D$17,MATCH(I9,$E$6:$E$17,0),0)</f>
        <v>Apr</v>
      </c>
      <c r="N9" t="s">
        <v>59</v>
      </c>
      <c r="O9" s="4">
        <v>1787625.8544000003</v>
      </c>
      <c r="Q9" s="25" t="str">
        <f t="shared" si="0"/>
        <v>Wed</v>
      </c>
      <c r="R9" s="26">
        <f t="shared" si="1"/>
        <v>1597507.7020000014</v>
      </c>
      <c r="S9" s="31" cm="1">
        <f t="array" ref="S9">IFERROR(_xlfn.IFS(R9=$V$7,R9,R9=$V$8,R9,R9=$V$9,R9),"")</f>
        <v>1597507.7020000014</v>
      </c>
      <c r="U9" s="25">
        <v>3</v>
      </c>
      <c r="V9" s="26">
        <f>LARGE($R$7:$R$12,U9)</f>
        <v>1597507.7020000014</v>
      </c>
      <c r="AQ9" t="str">
        <f>"Quatrely view by Profit"</f>
        <v>Quatrely view by Profit</v>
      </c>
    </row>
    <row r="10" spans="3:43" x14ac:dyDescent="0.3">
      <c r="C10" s="25"/>
      <c r="D10" t="s">
        <v>49</v>
      </c>
      <c r="E10" s="42">
        <v>1983869.9978999998</v>
      </c>
      <c r="F10" s="25"/>
      <c r="N10" t="s">
        <v>55</v>
      </c>
      <c r="O10" s="4">
        <v>1667788.7768000001</v>
      </c>
      <c r="Q10" s="25" t="str">
        <f t="shared" si="0"/>
        <v>Thu</v>
      </c>
      <c r="R10" s="26">
        <f t="shared" si="1"/>
        <v>1787625.8544000003</v>
      </c>
      <c r="S10" s="31" cm="1">
        <f t="array" ref="S10">IFERROR(_xlfn.IFS(R10=$V$7,R10,R10=$V$8,R10,R10=$V$9,R10),"")</f>
        <v>1787625.8544000003</v>
      </c>
    </row>
    <row r="11" spans="3:43" x14ac:dyDescent="0.3">
      <c r="C11" s="25"/>
      <c r="D11" t="s">
        <v>47</v>
      </c>
      <c r="E11" s="42">
        <v>2031706.829700002</v>
      </c>
      <c r="F11" s="25"/>
      <c r="N11" t="s">
        <v>57</v>
      </c>
      <c r="O11" s="4">
        <v>1549828.6891000015</v>
      </c>
      <c r="Q11" s="25" t="str">
        <f t="shared" si="0"/>
        <v>Fri</v>
      </c>
      <c r="R11" s="26">
        <f t="shared" si="1"/>
        <v>1667788.7768000001</v>
      </c>
      <c r="S11" s="31" cm="1">
        <f t="array" ref="S11">IFERROR(_xlfn.IFS(R11=$V$7,R11,R11=$V$8,R11,R11=$V$9,R11),"")</f>
        <v>1667788.7768000001</v>
      </c>
      <c r="AB11" s="22" t="str">
        <f t="shared" ref="AB11:AC13" si="2">AB5</f>
        <v>WeekTypes</v>
      </c>
      <c r="AC11" s="22" t="str">
        <f t="shared" si="2"/>
        <v xml:space="preserve"> Total_Profit</v>
      </c>
      <c r="AE11" s="63" t="s">
        <v>68</v>
      </c>
      <c r="AF11" s="63"/>
    </row>
    <row r="12" spans="3:43" x14ac:dyDescent="0.3">
      <c r="C12" s="25"/>
      <c r="D12" t="s">
        <v>46</v>
      </c>
      <c r="E12" s="42">
        <v>54289.807099999984</v>
      </c>
      <c r="F12" s="25"/>
      <c r="H12" s="63" t="s">
        <v>52</v>
      </c>
      <c r="I12" s="63"/>
      <c r="N12" t="s">
        <v>58</v>
      </c>
      <c r="O12" s="4">
        <v>1501319.3744000003</v>
      </c>
      <c r="Q12" s="25" t="str">
        <f t="shared" si="0"/>
        <v>Sat</v>
      </c>
      <c r="R12" s="26">
        <f t="shared" si="1"/>
        <v>1549828.6891000015</v>
      </c>
      <c r="S12" s="31" t="str" cm="1">
        <f t="array" ref="S12">IFERROR(_xlfn.IFS(R12=$V$7,R12,R12=$V$8,R12,R12=$V$9,R12),"")</f>
        <v/>
      </c>
      <c r="AB12" t="str">
        <f t="shared" si="2"/>
        <v>Weekday</v>
      </c>
      <c r="AC12" s="4">
        <f t="shared" si="2"/>
        <v>7815171.4479999961</v>
      </c>
      <c r="AE12" s="41">
        <f>AC12/SUM($AC$12:$AC$13)</f>
        <v>0.71921053303550297</v>
      </c>
      <c r="AL12" s="35" t="str">
        <f>AL4</f>
        <v>Quarter</v>
      </c>
      <c r="AM12" s="35" t="str">
        <f>AM4</f>
        <v xml:space="preserve"> Total_Profit</v>
      </c>
      <c r="AN12" s="35" t="s">
        <v>76</v>
      </c>
    </row>
    <row r="13" spans="3:43" x14ac:dyDescent="0.3">
      <c r="C13" s="30"/>
      <c r="F13" s="30"/>
      <c r="AB13" t="str">
        <f t="shared" si="2"/>
        <v>Weekend</v>
      </c>
      <c r="AC13" s="4">
        <f t="shared" si="2"/>
        <v>3051148.0634999964</v>
      </c>
      <c r="AE13" s="41">
        <f>AC13/SUM($AC$12:$AC$13)</f>
        <v>0.28078946696449697</v>
      </c>
      <c r="AL13" t="str">
        <f t="shared" ref="AL13:AM16" si="3">AL5</f>
        <v>Qtr-1</v>
      </c>
      <c r="AM13" s="4">
        <f t="shared" si="3"/>
        <v>4903228.8386999974</v>
      </c>
      <c r="AN13" s="19">
        <f>AM13/SUM($AM$13:$AM$16)</f>
        <v>0.45123179320383816</v>
      </c>
    </row>
    <row r="14" spans="3:43" x14ac:dyDescent="0.3">
      <c r="C14" s="25"/>
      <c r="F14" s="25"/>
      <c r="H14" s="65">
        <f>SUM(I7:I9)/SUM(E6:E17)</f>
        <v>0.54377205266664763</v>
      </c>
      <c r="I14" s="65"/>
      <c r="AL14" t="str">
        <f t="shared" si="3"/>
        <v>Qtr-2</v>
      </c>
      <c r="AM14" s="4">
        <f t="shared" si="3"/>
        <v>5908800.865699999</v>
      </c>
      <c r="AN14" s="19">
        <f>AM14/SUM($AM$13:$AM$16)</f>
        <v>0.54377205266664785</v>
      </c>
    </row>
    <row r="15" spans="3:43" x14ac:dyDescent="0.3">
      <c r="C15" s="25"/>
      <c r="F15" s="25"/>
      <c r="M15" s="62"/>
      <c r="N15" s="62"/>
      <c r="Q15" s="64" t="s">
        <v>64</v>
      </c>
      <c r="R15" s="64"/>
      <c r="U15" s="64" t="s">
        <v>53</v>
      </c>
      <c r="V15" s="64"/>
      <c r="W15" s="64"/>
      <c r="AL15" t="str">
        <f t="shared" si="3"/>
        <v>Qtr-3</v>
      </c>
      <c r="AM15" s="4">
        <f t="shared" si="3"/>
        <v>54289.807099999984</v>
      </c>
      <c r="AN15" s="19">
        <f>AM15/SUM($AM$13:$AM$16)</f>
        <v>4.9961541295140671E-3</v>
      </c>
    </row>
    <row r="16" spans="3:43" x14ac:dyDescent="0.3">
      <c r="C16" s="25"/>
      <c r="F16" s="25"/>
      <c r="S16" s="26"/>
      <c r="T16" s="27"/>
      <c r="AB16" s="22" t="s">
        <v>69</v>
      </c>
      <c r="AC16" s="41"/>
      <c r="AL16">
        <f t="shared" si="3"/>
        <v>0</v>
      </c>
      <c r="AM16" s="4">
        <f t="shared" si="3"/>
        <v>0</v>
      </c>
      <c r="AN16" s="19">
        <f>AM16/SUM($AM$13:$AM$16)</f>
        <v>0</v>
      </c>
    </row>
    <row r="17" spans="3:29" x14ac:dyDescent="0.3">
      <c r="C17" s="25"/>
      <c r="F17" s="25"/>
      <c r="H17" s="63" t="s">
        <v>53</v>
      </c>
      <c r="I17" s="63"/>
      <c r="Q17" s="29">
        <f>SUM(S7:S12)/SUM(R7:R12)</f>
        <v>0.53955389847593804</v>
      </c>
      <c r="S17" s="26"/>
      <c r="T17" s="27"/>
      <c r="U17" s="25" t="str">
        <f>"of Profit came from hightlighted weekdays"</f>
        <v>of Profit came from hightlighted weekdays</v>
      </c>
      <c r="AB17" s="41">
        <f>MAX(AE12:AE13)</f>
        <v>0.71921053303550297</v>
      </c>
      <c r="AC17" s="41"/>
    </row>
    <row r="18" spans="3:29" x14ac:dyDescent="0.3">
      <c r="C18" s="25"/>
      <c r="F18" s="25"/>
      <c r="AB18" t="str">
        <f>INDEX($AB$12:$AB$13,MATCH(AB17,$AE$12:$AE$13,0))&amp;" make up"</f>
        <v>Weekday make up</v>
      </c>
    </row>
    <row r="19" spans="3:29" x14ac:dyDescent="0.3">
      <c r="C19" s="25"/>
      <c r="D19" s="32"/>
      <c r="E19" s="25"/>
      <c r="F19" s="25"/>
      <c r="H19" s="37">
        <f>'Analysis 2'!K16</f>
        <v>2008</v>
      </c>
      <c r="I19" s="37" t="str">
        <f xml:space="preserve"> "in"&amp;" "&amp;H19</f>
        <v>in 2008</v>
      </c>
    </row>
    <row r="20" spans="3:29" x14ac:dyDescent="0.3">
      <c r="C20" s="25"/>
      <c r="D20" s="32"/>
      <c r="E20" s="25"/>
      <c r="F20" s="25"/>
      <c r="M20" s="62"/>
      <c r="N20" s="62"/>
      <c r="O20" s="62"/>
      <c r="P20" s="62"/>
      <c r="S20" s="62"/>
      <c r="T20" s="62"/>
      <c r="U20" s="62"/>
      <c r="V20" s="62"/>
    </row>
    <row r="21" spans="3:29" x14ac:dyDescent="0.3">
      <c r="C21" s="25"/>
      <c r="D21" s="25"/>
      <c r="E21" s="25"/>
      <c r="F21" s="25"/>
    </row>
    <row r="22" spans="3:29" x14ac:dyDescent="0.3">
      <c r="C22" s="25"/>
      <c r="D22" s="25"/>
      <c r="E22" s="30"/>
      <c r="F22" s="25"/>
    </row>
    <row r="23" spans="3:29" x14ac:dyDescent="0.3">
      <c r="C23" s="25"/>
      <c r="D23" s="25"/>
      <c r="E23" s="25"/>
      <c r="F23" s="25"/>
      <c r="O23" s="26"/>
      <c r="P23" s="27"/>
      <c r="U23" s="26"/>
      <c r="V23" s="27"/>
    </row>
    <row r="24" spans="3:29" x14ac:dyDescent="0.3">
      <c r="C24" s="25"/>
      <c r="D24" s="25"/>
      <c r="E24" s="25"/>
      <c r="F24" s="25"/>
      <c r="O24" s="26"/>
      <c r="P24" s="27"/>
      <c r="U24" s="26"/>
      <c r="V24" s="27"/>
    </row>
    <row r="25" spans="3:29" x14ac:dyDescent="0.3">
      <c r="C25" s="25"/>
      <c r="D25" s="25"/>
      <c r="E25" s="25"/>
      <c r="F25" s="25"/>
    </row>
    <row r="26" spans="3:29" x14ac:dyDescent="0.3">
      <c r="C26" s="62"/>
      <c r="D26" s="62"/>
      <c r="E26" s="62"/>
      <c r="F26" s="25"/>
      <c r="P26" s="28"/>
      <c r="V26" s="28"/>
    </row>
    <row r="27" spans="3:29" x14ac:dyDescent="0.3">
      <c r="C27" s="25"/>
      <c r="D27" s="25"/>
      <c r="E27" s="25"/>
      <c r="F27" s="25"/>
    </row>
    <row r="28" spans="3:29" x14ac:dyDescent="0.3">
      <c r="C28" s="25"/>
      <c r="D28" s="25"/>
      <c r="E28" s="25"/>
      <c r="F28" s="25"/>
    </row>
    <row r="29" spans="3:29" x14ac:dyDescent="0.3">
      <c r="C29" s="25"/>
      <c r="D29" s="25"/>
      <c r="E29" s="25"/>
      <c r="F29" s="25"/>
    </row>
    <row r="30" spans="3:29" x14ac:dyDescent="0.3">
      <c r="C30" s="25"/>
      <c r="D30" s="33"/>
      <c r="E30" s="25"/>
      <c r="F30" s="25"/>
      <c r="M30" s="62"/>
      <c r="N30" s="62"/>
      <c r="O30" s="62"/>
      <c r="P30" s="62"/>
      <c r="S30" s="62"/>
      <c r="T30" s="62"/>
      <c r="U30" s="62"/>
      <c r="V30" s="62"/>
    </row>
    <row r="31" spans="3:29" x14ac:dyDescent="0.3">
      <c r="C31" s="25"/>
      <c r="D31" s="25"/>
      <c r="E31" s="25"/>
      <c r="F31" s="25"/>
    </row>
    <row r="32" spans="3:29" x14ac:dyDescent="0.3">
      <c r="C32" s="25"/>
      <c r="D32" s="25"/>
      <c r="E32" s="25"/>
      <c r="F32" s="25"/>
    </row>
    <row r="33" spans="3:22" x14ac:dyDescent="0.3">
      <c r="C33" s="62"/>
      <c r="D33" s="62"/>
      <c r="E33" s="25"/>
      <c r="F33" s="25"/>
      <c r="O33" s="26"/>
      <c r="P33" s="27"/>
      <c r="U33" s="26"/>
      <c r="V33" s="27"/>
    </row>
    <row r="34" spans="3:22" x14ac:dyDescent="0.3">
      <c r="C34" s="25"/>
      <c r="D34" s="25"/>
      <c r="E34" s="25"/>
      <c r="F34" s="25"/>
      <c r="O34" s="26"/>
      <c r="P34" s="27"/>
      <c r="U34" s="26"/>
      <c r="V34" s="27"/>
    </row>
    <row r="35" spans="3:22" x14ac:dyDescent="0.3">
      <c r="C35" s="25"/>
      <c r="D35" s="25"/>
      <c r="E35" s="25"/>
      <c r="F35" s="25"/>
    </row>
    <row r="36" spans="3:22" x14ac:dyDescent="0.3">
      <c r="C36" s="25"/>
      <c r="D36" s="25"/>
      <c r="E36" s="25"/>
      <c r="F36" s="25"/>
      <c r="P36" s="28"/>
      <c r="V36" s="28"/>
    </row>
    <row r="40" spans="3:22" x14ac:dyDescent="0.3">
      <c r="M40" s="62"/>
      <c r="N40" s="62"/>
      <c r="O40" s="62"/>
      <c r="P40" s="62"/>
      <c r="S40" s="62"/>
      <c r="T40" s="62"/>
      <c r="U40" s="62"/>
      <c r="V40" s="62"/>
    </row>
    <row r="43" spans="3:22" x14ac:dyDescent="0.3">
      <c r="O43" s="26"/>
      <c r="P43" s="27"/>
      <c r="U43" s="29"/>
      <c r="V43" s="27"/>
    </row>
    <row r="44" spans="3:22" x14ac:dyDescent="0.3">
      <c r="O44" s="26"/>
      <c r="P44" s="27"/>
      <c r="U44" s="29"/>
      <c r="V44" s="27"/>
    </row>
    <row r="46" spans="3:22" x14ac:dyDescent="0.3">
      <c r="P46" s="28"/>
      <c r="V46" s="28"/>
    </row>
  </sheetData>
  <mergeCells count="21">
    <mergeCell ref="AK2:AQ2"/>
    <mergeCell ref="M40:P40"/>
    <mergeCell ref="S40:V40"/>
    <mergeCell ref="H12:I12"/>
    <mergeCell ref="H14:I14"/>
    <mergeCell ref="U6:V6"/>
    <mergeCell ref="AE11:AF11"/>
    <mergeCell ref="C33:D33"/>
    <mergeCell ref="P2:V2"/>
    <mergeCell ref="AA2:AF2"/>
    <mergeCell ref="H5:J5"/>
    <mergeCell ref="C3:F3"/>
    <mergeCell ref="M15:N15"/>
    <mergeCell ref="C26:E26"/>
    <mergeCell ref="M30:P30"/>
    <mergeCell ref="S30:V30"/>
    <mergeCell ref="H17:I17"/>
    <mergeCell ref="Q15:R15"/>
    <mergeCell ref="U15:W15"/>
    <mergeCell ref="M20:P20"/>
    <mergeCell ref="S20:V20"/>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8942C-5B26-4A57-AE19-A9ADBACFD30D}">
  <dimension ref="C1:AR138"/>
  <sheetViews>
    <sheetView zoomScaleNormal="100" workbookViewId="0">
      <selection activeCell="Q13" sqref="Q13"/>
    </sheetView>
  </sheetViews>
  <sheetFormatPr defaultRowHeight="14.4" x14ac:dyDescent="0.3"/>
  <cols>
    <col min="3" max="3" width="12.6640625" customWidth="1"/>
    <col min="4" max="4" width="25.88671875" bestFit="1" customWidth="1"/>
    <col min="5" max="5" width="10.77734375" bestFit="1" customWidth="1"/>
    <col min="6" max="6" width="11" bestFit="1" customWidth="1"/>
    <col min="8" max="8" width="25.88671875" bestFit="1" customWidth="1"/>
    <col min="9" max="10" width="12.6640625" customWidth="1"/>
    <col min="13" max="13" width="14" customWidth="1"/>
    <col min="20" max="20" width="8.88671875" style="22"/>
    <col min="22" max="22" width="11" bestFit="1" customWidth="1"/>
    <col min="23" max="23" width="12.5546875" bestFit="1" customWidth="1"/>
    <col min="24" max="24" width="14.6640625" bestFit="1" customWidth="1"/>
    <col min="26" max="26" width="8.88671875" style="22"/>
    <col min="29" max="29" width="11.5546875" bestFit="1" customWidth="1"/>
    <col min="30" max="30" width="10.77734375" bestFit="1" customWidth="1"/>
    <col min="31" max="31" width="14.6640625" bestFit="1" customWidth="1"/>
    <col min="32" max="32" width="15.5546875" customWidth="1"/>
    <col min="33" max="33" width="18.88671875" customWidth="1"/>
    <col min="34" max="34" width="12.44140625" customWidth="1"/>
    <col min="36" max="36" width="8.88671875" style="22"/>
    <col min="39" max="39" width="13.44140625" bestFit="1" customWidth="1"/>
    <col min="40" max="40" width="10.77734375" bestFit="1" customWidth="1"/>
    <col min="42" max="42" width="10.21875" bestFit="1" customWidth="1"/>
    <col min="43" max="43" width="9.109375" bestFit="1" customWidth="1"/>
    <col min="44" max="44" width="12.5546875" bestFit="1" customWidth="1"/>
  </cols>
  <sheetData>
    <row r="1" spans="3:44" x14ac:dyDescent="0.3">
      <c r="C1" s="25"/>
      <c r="D1" s="25"/>
      <c r="E1" s="25"/>
      <c r="F1" s="25"/>
    </row>
    <row r="2" spans="3:44" x14ac:dyDescent="0.3">
      <c r="C2" s="25"/>
      <c r="D2" s="61" t="s">
        <v>189</v>
      </c>
      <c r="E2" s="61"/>
      <c r="F2" s="61"/>
      <c r="G2" s="61"/>
      <c r="H2" s="61"/>
      <c r="I2" s="61"/>
      <c r="J2" s="61"/>
      <c r="K2" s="61"/>
      <c r="L2" s="61"/>
      <c r="M2" s="61"/>
      <c r="N2" s="61"/>
      <c r="O2" s="61"/>
      <c r="P2" s="61"/>
      <c r="Q2" s="61"/>
      <c r="R2" s="61"/>
      <c r="V2" s="59" t="s">
        <v>190</v>
      </c>
      <c r="W2" s="59"/>
      <c r="X2" s="59"/>
      <c r="AC2" s="59" t="s">
        <v>202</v>
      </c>
      <c r="AD2" s="59"/>
      <c r="AE2" s="59"/>
      <c r="AF2" s="59"/>
      <c r="AG2" s="59"/>
      <c r="AH2" s="59"/>
      <c r="AM2" s="59" t="s">
        <v>209</v>
      </c>
      <c r="AN2" s="59"/>
      <c r="AO2" s="59"/>
      <c r="AP2" s="59"/>
      <c r="AQ2" s="59"/>
      <c r="AR2" s="59"/>
    </row>
    <row r="3" spans="3:44" x14ac:dyDescent="0.3">
      <c r="C3" s="46"/>
      <c r="D3" s="46"/>
      <c r="E3" s="46"/>
      <c r="F3" s="46"/>
    </row>
    <row r="4" spans="3:44" x14ac:dyDescent="0.3">
      <c r="C4" s="46"/>
      <c r="D4" s="46"/>
      <c r="E4" s="46"/>
      <c r="F4" s="46"/>
      <c r="H4" s="63" t="s">
        <v>203</v>
      </c>
      <c r="I4" s="63"/>
      <c r="J4" s="63"/>
      <c r="K4" s="63"/>
      <c r="L4" s="63"/>
      <c r="M4" s="63"/>
      <c r="N4" s="63"/>
      <c r="O4" s="63"/>
      <c r="P4" s="63"/>
      <c r="Q4" s="63"/>
      <c r="R4" s="63"/>
      <c r="AC4" s="59" t="s">
        <v>203</v>
      </c>
      <c r="AD4" s="59"/>
      <c r="AE4" s="59"/>
      <c r="AF4" s="59"/>
      <c r="AG4" s="59"/>
      <c r="AH4" s="59"/>
    </row>
    <row r="5" spans="3:44" x14ac:dyDescent="0.3">
      <c r="C5" s="25"/>
      <c r="D5" s="25"/>
      <c r="E5" s="25"/>
      <c r="F5" s="25"/>
    </row>
    <row r="6" spans="3:44" x14ac:dyDescent="0.3">
      <c r="C6" s="25"/>
      <c r="D6" s="6" t="s">
        <v>180</v>
      </c>
      <c r="E6" t="s">
        <v>7</v>
      </c>
      <c r="H6" s="47" t="str">
        <f>D6</f>
        <v>Product_Name</v>
      </c>
      <c r="I6" s="47" t="str">
        <f>E6</f>
        <v xml:space="preserve"> Total_Profit</v>
      </c>
      <c r="J6" s="47" t="s">
        <v>188</v>
      </c>
      <c r="L6" s="47" t="s">
        <v>185</v>
      </c>
      <c r="M6" s="47" t="s">
        <v>186</v>
      </c>
      <c r="O6" s="47" t="s">
        <v>187</v>
      </c>
      <c r="P6" s="47" t="s">
        <v>53</v>
      </c>
      <c r="V6" t="s">
        <v>1</v>
      </c>
      <c r="W6" t="s">
        <v>2</v>
      </c>
      <c r="X6" t="s">
        <v>3</v>
      </c>
      <c r="AC6" s="6" t="s">
        <v>192</v>
      </c>
      <c r="AD6" t="s">
        <v>7</v>
      </c>
      <c r="AF6" s="47" t="str">
        <f>AC6</f>
        <v>Color</v>
      </c>
      <c r="AG6" s="47" t="str">
        <f>AD6</f>
        <v xml:space="preserve"> Total_Profit</v>
      </c>
      <c r="AH6" s="47" t="s">
        <v>201</v>
      </c>
      <c r="AM6" s="6" t="s">
        <v>204</v>
      </c>
      <c r="AN6" t="s">
        <v>7</v>
      </c>
    </row>
    <row r="7" spans="3:44" x14ac:dyDescent="0.3">
      <c r="C7" s="25"/>
      <c r="D7" t="s">
        <v>106</v>
      </c>
      <c r="E7" s="42">
        <v>566196.95849999972</v>
      </c>
      <c r="H7" t="str">
        <f>D7</f>
        <v>Mountain-200 Silver, 42</v>
      </c>
      <c r="I7" s="4">
        <f>E7</f>
        <v>566196.95849999972</v>
      </c>
      <c r="J7" s="4">
        <f>I7</f>
        <v>566196.95849999972</v>
      </c>
      <c r="L7" t="s">
        <v>183</v>
      </c>
      <c r="M7" s="4">
        <f>SUM(I7:I11)</f>
        <v>2637816.7944999994</v>
      </c>
      <c r="O7" s="41">
        <f>M7/SUM($M$7:$M$8)</f>
        <v>0.24275163193097313</v>
      </c>
      <c r="P7" t="str">
        <f>"Top-5"</f>
        <v>Top-5</v>
      </c>
      <c r="V7" s="48">
        <v>606</v>
      </c>
      <c r="W7" s="48">
        <v>102</v>
      </c>
      <c r="X7" s="48">
        <v>504</v>
      </c>
      <c r="AC7" t="s">
        <v>193</v>
      </c>
      <c r="AD7" s="4">
        <v>3477556.0791000002</v>
      </c>
      <c r="AF7" t="str">
        <f t="shared" ref="AF7:AF14" si="0">AC7</f>
        <v>Black</v>
      </c>
      <c r="AG7" s="4">
        <f t="shared" ref="AG7:AG14" si="1">AD7</f>
        <v>3477556.0791000002</v>
      </c>
      <c r="AH7" s="4">
        <f>AG7</f>
        <v>3477556.0791000002</v>
      </c>
      <c r="AM7" t="s">
        <v>205</v>
      </c>
      <c r="AN7" s="4">
        <v>10207414.948399991</v>
      </c>
    </row>
    <row r="8" spans="3:44" x14ac:dyDescent="0.3">
      <c r="C8" s="25"/>
      <c r="D8" t="s">
        <v>103</v>
      </c>
      <c r="E8" s="42">
        <v>563224.69800000009</v>
      </c>
      <c r="F8" s="25"/>
      <c r="H8" t="str">
        <f t="shared" ref="H8:H11" si="2">D8</f>
        <v>Mountain-200 Black, 42</v>
      </c>
      <c r="I8" s="4">
        <f t="shared" ref="I8:I11" si="3">E8</f>
        <v>563224.69800000009</v>
      </c>
      <c r="J8" s="4">
        <f t="shared" ref="J8:J11" si="4">I8</f>
        <v>563224.69800000009</v>
      </c>
      <c r="L8" t="s">
        <v>184</v>
      </c>
      <c r="M8" s="4">
        <f>SUM(_xlfn.ANCHORARRAY(I14))</f>
        <v>8228502.7170000002</v>
      </c>
      <c r="O8" s="41">
        <f>M8/SUM($M$7:$M$8)</f>
        <v>0.75724836806902696</v>
      </c>
      <c r="P8" t="str">
        <f>"Others"</f>
        <v>Others</v>
      </c>
      <c r="AC8" t="s">
        <v>200</v>
      </c>
      <c r="AD8" s="4">
        <v>3279004.4760000021</v>
      </c>
      <c r="AF8" t="str">
        <f t="shared" si="0"/>
        <v>Yellow</v>
      </c>
      <c r="AG8" s="4">
        <f t="shared" si="1"/>
        <v>3279004.4760000021</v>
      </c>
      <c r="AH8" s="4">
        <f t="shared" ref="AH8:AH9" si="5">AG8</f>
        <v>3279004.4760000021</v>
      </c>
      <c r="AM8" t="s">
        <v>206</v>
      </c>
      <c r="AN8" s="4">
        <v>658904.56310000003</v>
      </c>
    </row>
    <row r="9" spans="3:44" x14ac:dyDescent="0.3">
      <c r="C9" s="25"/>
      <c r="D9" t="s">
        <v>102</v>
      </c>
      <c r="E9" s="42">
        <v>521504.35</v>
      </c>
      <c r="F9" s="25"/>
      <c r="H9" t="str">
        <f t="shared" si="2"/>
        <v>Mountain-200 Black, 38</v>
      </c>
      <c r="I9" s="4">
        <f t="shared" si="3"/>
        <v>521504.35</v>
      </c>
      <c r="J9" s="4">
        <f t="shared" si="4"/>
        <v>521504.35</v>
      </c>
      <c r="AC9" t="s">
        <v>197</v>
      </c>
      <c r="AD9" s="4">
        <v>1895689.6746999994</v>
      </c>
      <c r="AF9" t="str">
        <f t="shared" si="0"/>
        <v>Silver</v>
      </c>
      <c r="AG9" s="4">
        <f t="shared" si="1"/>
        <v>1895689.6746999994</v>
      </c>
      <c r="AH9" s="4">
        <f t="shared" si="5"/>
        <v>1895689.6746999994</v>
      </c>
    </row>
    <row r="10" spans="3:44" x14ac:dyDescent="0.3">
      <c r="C10" s="25"/>
      <c r="D10" t="s">
        <v>105</v>
      </c>
      <c r="E10" s="42">
        <v>503989.09899999999</v>
      </c>
      <c r="F10" s="25"/>
      <c r="H10" t="str">
        <f t="shared" si="2"/>
        <v>Mountain-200 Silver, 38</v>
      </c>
      <c r="I10" s="4">
        <f t="shared" si="3"/>
        <v>503989.09899999999</v>
      </c>
      <c r="J10" s="4">
        <f t="shared" si="4"/>
        <v>503989.09899999999</v>
      </c>
      <c r="V10" s="47" t="str" cm="1">
        <f t="array" ref="V10:X11">V6:X7</f>
        <v>All Products</v>
      </c>
      <c r="W10" s="47" t="str">
        <v>Sold Products</v>
      </c>
      <c r="X10" s="47" t="str">
        <v>Unsold Products</v>
      </c>
      <c r="AC10" t="s">
        <v>194</v>
      </c>
      <c r="AD10" s="4">
        <v>1484169.273</v>
      </c>
      <c r="AF10" t="str">
        <f t="shared" si="0"/>
        <v>Blue</v>
      </c>
      <c r="AG10" s="4">
        <f t="shared" si="1"/>
        <v>1484169.273</v>
      </c>
    </row>
    <row r="11" spans="3:44" x14ac:dyDescent="0.3">
      <c r="C11" s="25"/>
      <c r="D11" t="s">
        <v>107</v>
      </c>
      <c r="E11" s="42">
        <v>482901.6889999999</v>
      </c>
      <c r="F11" s="25"/>
      <c r="H11" t="str">
        <f t="shared" si="2"/>
        <v>Mountain-200 Silver, 46</v>
      </c>
      <c r="I11" s="4">
        <f t="shared" si="3"/>
        <v>482901.6889999999</v>
      </c>
      <c r="J11" s="4">
        <f t="shared" si="4"/>
        <v>482901.6889999999</v>
      </c>
      <c r="L11" s="59" t="s">
        <v>53</v>
      </c>
      <c r="M11" s="59"/>
      <c r="O11" s="59" t="s">
        <v>53</v>
      </c>
      <c r="P11" s="59"/>
      <c r="Q11" s="59"/>
      <c r="R11" s="59"/>
      <c r="V11">
        <v>606</v>
      </c>
      <c r="W11">
        <v>102</v>
      </c>
      <c r="X11">
        <v>504</v>
      </c>
      <c r="AC11" t="s">
        <v>196</v>
      </c>
      <c r="AD11" s="4">
        <v>391864.95760000014</v>
      </c>
      <c r="AF11" t="str">
        <f t="shared" si="0"/>
        <v>Red</v>
      </c>
      <c r="AG11" s="4">
        <f t="shared" si="1"/>
        <v>391864.95760000014</v>
      </c>
      <c r="AM11" s="59" t="s">
        <v>203</v>
      </c>
      <c r="AN11" s="59"/>
      <c r="AO11" s="59"/>
      <c r="AP11" s="59"/>
      <c r="AQ11" s="59"/>
      <c r="AR11" s="59"/>
    </row>
    <row r="12" spans="3:44" x14ac:dyDescent="0.3">
      <c r="C12" s="25"/>
      <c r="D12" t="s">
        <v>104</v>
      </c>
      <c r="E12" s="42">
        <v>455794.80190000008</v>
      </c>
      <c r="F12" s="25"/>
      <c r="AC12" t="s">
        <v>198</v>
      </c>
      <c r="AD12" s="4">
        <v>315535.83139999985</v>
      </c>
      <c r="AF12" t="str">
        <f t="shared" si="0"/>
        <v>Unspecificed</v>
      </c>
      <c r="AG12" s="4">
        <f t="shared" si="1"/>
        <v>315535.83139999985</v>
      </c>
    </row>
    <row r="13" spans="3:44" x14ac:dyDescent="0.3">
      <c r="C13" s="25"/>
      <c r="D13" t="s">
        <v>154</v>
      </c>
      <c r="E13" s="42">
        <v>381601.87829999987</v>
      </c>
      <c r="F13" s="25"/>
      <c r="H13" s="59" t="s">
        <v>181</v>
      </c>
      <c r="I13" s="59"/>
      <c r="J13" s="59"/>
      <c r="L13" t="str">
        <f>"Top-5 Profitable Products"</f>
        <v>Top-5 Profitable Products</v>
      </c>
      <c r="O13" t="str">
        <f>"Profit share of Top_5  products vs others"</f>
        <v>Profit share of Top_5  products vs others</v>
      </c>
      <c r="AC13" t="s">
        <v>195</v>
      </c>
      <c r="AD13" s="4">
        <v>18953.768699999982</v>
      </c>
      <c r="AF13" t="str">
        <f t="shared" si="0"/>
        <v>Multi</v>
      </c>
      <c r="AG13" s="4">
        <f t="shared" si="1"/>
        <v>18953.768699999982</v>
      </c>
      <c r="AM13" s="47" t="str">
        <f t="shared" ref="AM13:AN15" si="6">AM6</f>
        <v>Price_Range</v>
      </c>
      <c r="AN13" s="47" t="str">
        <f t="shared" si="6"/>
        <v xml:space="preserve"> Total_Profit</v>
      </c>
      <c r="AO13" s="47"/>
      <c r="AP13" s="47" t="s">
        <v>27</v>
      </c>
      <c r="AQ13" s="47" t="s">
        <v>207</v>
      </c>
      <c r="AR13" s="47" t="s">
        <v>208</v>
      </c>
    </row>
    <row r="14" spans="3:44" x14ac:dyDescent="0.3">
      <c r="C14" s="30"/>
      <c r="D14" t="s">
        <v>130</v>
      </c>
      <c r="E14" s="42">
        <v>379347.69670000015</v>
      </c>
      <c r="F14" s="30"/>
      <c r="H14" t="str" cm="1">
        <f t="array" ref="H14:H138">D12:D136</f>
        <v>Mountain-200 Black, 46</v>
      </c>
      <c r="I14" s="4" cm="1">
        <f t="array" ref="I14:I138">E12:E136</f>
        <v>455794.80190000008</v>
      </c>
      <c r="J14" s="4"/>
      <c r="V14" s="45" t="s">
        <v>53</v>
      </c>
      <c r="AC14" t="s">
        <v>199</v>
      </c>
      <c r="AD14" s="4">
        <v>3545.4510000000018</v>
      </c>
      <c r="AF14" t="str">
        <f t="shared" si="0"/>
        <v>White</v>
      </c>
      <c r="AG14" s="4">
        <f t="shared" si="1"/>
        <v>3545.4510000000018</v>
      </c>
      <c r="AM14" t="str">
        <f t="shared" si="6"/>
        <v>Expensive</v>
      </c>
      <c r="AN14" s="4">
        <f t="shared" si="6"/>
        <v>10207414.948399991</v>
      </c>
      <c r="AP14" s="41">
        <f>AN14/SUM($AN$14:$AN$15)</f>
        <v>0.93936267358946401</v>
      </c>
      <c r="AQ14">
        <v>1</v>
      </c>
      <c r="AR14">
        <v>0.7</v>
      </c>
    </row>
    <row r="15" spans="3:44" x14ac:dyDescent="0.3">
      <c r="C15" s="25"/>
      <c r="D15" t="s">
        <v>128</v>
      </c>
      <c r="E15" s="42">
        <v>370463.67570000002</v>
      </c>
      <c r="F15" s="25"/>
      <c r="H15" t="str">
        <v>Touring-1000 Blue, 46</v>
      </c>
      <c r="I15" s="4">
        <v>381601.87829999987</v>
      </c>
      <c r="J15" s="4"/>
      <c r="AM15" t="str">
        <f t="shared" si="6"/>
        <v>Less_Expensive</v>
      </c>
      <c r="AN15" s="4">
        <f t="shared" si="6"/>
        <v>658904.56310000003</v>
      </c>
      <c r="AP15" s="41">
        <f>AN15/SUM($AN$14:$AN$15)</f>
        <v>6.0637326410535902E-2</v>
      </c>
      <c r="AQ15">
        <v>1</v>
      </c>
      <c r="AR15">
        <v>0.7</v>
      </c>
    </row>
    <row r="16" spans="3:44" x14ac:dyDescent="0.3">
      <c r="C16" s="25"/>
      <c r="D16" t="s">
        <v>131</v>
      </c>
      <c r="E16" s="42">
        <v>334039.18960000004</v>
      </c>
      <c r="F16" s="25"/>
      <c r="H16" t="str">
        <v>Road-250 Black, 58</v>
      </c>
      <c r="I16" s="4">
        <v>379347.69670000015</v>
      </c>
      <c r="J16" s="4"/>
      <c r="V16" t="str">
        <f>"Available Products"</f>
        <v>Available Products</v>
      </c>
    </row>
    <row r="17" spans="3:39" x14ac:dyDescent="0.3">
      <c r="C17" s="25"/>
      <c r="D17" t="s">
        <v>158</v>
      </c>
      <c r="E17" s="42">
        <v>318452.63129999995</v>
      </c>
      <c r="F17" s="25"/>
      <c r="H17" t="str">
        <v>Road-250 Black, 48</v>
      </c>
      <c r="I17" s="4">
        <v>370463.67570000002</v>
      </c>
      <c r="J17" s="4"/>
      <c r="V17" t="str">
        <f>"Sold Products"</f>
        <v>Sold Products</v>
      </c>
      <c r="AC17" s="59" t="s">
        <v>53</v>
      </c>
      <c r="AD17" s="59"/>
    </row>
    <row r="18" spans="3:39" x14ac:dyDescent="0.3">
      <c r="C18" s="25"/>
      <c r="D18" t="s">
        <v>129</v>
      </c>
      <c r="E18" s="42">
        <v>311829.13709999999</v>
      </c>
      <c r="F18" s="25"/>
      <c r="H18" t="str">
        <v>Road-250 Red, 58</v>
      </c>
      <c r="I18" s="4">
        <v>334039.18960000004</v>
      </c>
      <c r="J18" s="4"/>
      <c r="V18" t="str">
        <f>"Unsold Products"</f>
        <v>Unsold Products</v>
      </c>
      <c r="AM18" s="47" t="s">
        <v>53</v>
      </c>
    </row>
    <row r="19" spans="3:39" x14ac:dyDescent="0.3">
      <c r="C19" s="25"/>
      <c r="D19" t="s">
        <v>133</v>
      </c>
      <c r="E19" s="42">
        <v>304910.63999999996</v>
      </c>
      <c r="F19" s="25"/>
      <c r="H19" t="str">
        <v>Touring-1000 Yellow, 46</v>
      </c>
      <c r="I19" s="4">
        <v>318452.63129999995</v>
      </c>
      <c r="J19" s="4"/>
      <c r="AC19" t="str">
        <f>"Profit by Products Color"</f>
        <v>Profit by Products Color</v>
      </c>
    </row>
    <row r="20" spans="3:39" x14ac:dyDescent="0.3">
      <c r="C20" s="25"/>
      <c r="D20" t="s">
        <v>135</v>
      </c>
      <c r="E20" s="42">
        <v>301199.76</v>
      </c>
      <c r="F20" s="25"/>
      <c r="H20" t="str">
        <v>Road-250 Black, 52</v>
      </c>
      <c r="I20" s="4">
        <v>311829.13709999999</v>
      </c>
      <c r="J20" s="4"/>
      <c r="AM20" t="str">
        <f>"Product Pricing Types"</f>
        <v>Product Pricing Types</v>
      </c>
    </row>
    <row r="21" spans="3:39" x14ac:dyDescent="0.3">
      <c r="C21" s="25"/>
      <c r="D21" t="s">
        <v>161</v>
      </c>
      <c r="E21" s="42">
        <v>289584.40410000004</v>
      </c>
      <c r="F21" s="25"/>
      <c r="H21" t="str">
        <v>Road-350-W Yellow, 42</v>
      </c>
      <c r="I21" s="4">
        <v>304910.63999999996</v>
      </c>
      <c r="J21" s="4"/>
    </row>
    <row r="22" spans="3:39" x14ac:dyDescent="0.3">
      <c r="C22" s="25"/>
      <c r="D22" t="s">
        <v>156</v>
      </c>
      <c r="E22" s="42">
        <v>268835.36580000003</v>
      </c>
      <c r="F22" s="25"/>
      <c r="H22" t="str">
        <v>Road-350-W Yellow, 48</v>
      </c>
      <c r="I22" s="4">
        <v>301199.76</v>
      </c>
      <c r="J22" s="4"/>
      <c r="AM22" s="49" t="str">
        <f>"Profit"</f>
        <v>Profit</v>
      </c>
    </row>
    <row r="23" spans="3:39" x14ac:dyDescent="0.3">
      <c r="C23" s="25"/>
      <c r="D23" t="s">
        <v>134</v>
      </c>
      <c r="E23" s="42">
        <v>252339.84000000003</v>
      </c>
      <c r="F23" s="25"/>
      <c r="H23" t="str">
        <v>Touring-1000 Yellow, 60</v>
      </c>
      <c r="I23" s="4">
        <v>289584.40410000004</v>
      </c>
      <c r="J23" s="4"/>
    </row>
    <row r="24" spans="3:39" x14ac:dyDescent="0.3">
      <c r="C24" s="25"/>
      <c r="D24" t="s">
        <v>157</v>
      </c>
      <c r="E24" s="42">
        <v>250792.72379999998</v>
      </c>
      <c r="F24" s="25"/>
      <c r="H24" t="str">
        <v>Touring-1000 Blue, 54</v>
      </c>
      <c r="I24" s="4">
        <v>268835.36580000003</v>
      </c>
      <c r="J24" s="4"/>
    </row>
    <row r="25" spans="3:39" x14ac:dyDescent="0.3">
      <c r="C25" s="25"/>
      <c r="D25" t="s">
        <v>160</v>
      </c>
      <c r="E25" s="42">
        <v>237260.74230000001</v>
      </c>
      <c r="F25" s="25"/>
      <c r="H25" t="str">
        <v>Road-350-W Yellow, 44</v>
      </c>
      <c r="I25" s="4">
        <v>252339.84000000003</v>
      </c>
      <c r="J25" s="4"/>
    </row>
    <row r="26" spans="3:39" x14ac:dyDescent="0.3">
      <c r="C26" s="25"/>
      <c r="D26" t="s">
        <v>159</v>
      </c>
      <c r="E26" s="42">
        <v>233652.2139</v>
      </c>
      <c r="F26" s="25"/>
      <c r="H26" t="str">
        <v>Touring-1000 Blue, 60</v>
      </c>
      <c r="I26" s="4">
        <v>250792.72379999998</v>
      </c>
      <c r="J26" s="4"/>
    </row>
    <row r="27" spans="3:39" x14ac:dyDescent="0.3">
      <c r="C27" s="46"/>
      <c r="D27" t="s">
        <v>132</v>
      </c>
      <c r="E27" s="42">
        <v>226363.68000000008</v>
      </c>
      <c r="F27" s="25"/>
      <c r="H27" t="str">
        <v>Touring-1000 Yellow, 54</v>
      </c>
      <c r="I27" s="4">
        <v>237260.74230000001</v>
      </c>
      <c r="J27" s="4"/>
    </row>
    <row r="28" spans="3:39" x14ac:dyDescent="0.3">
      <c r="C28" s="25"/>
      <c r="D28" t="s">
        <v>138</v>
      </c>
      <c r="E28" s="42">
        <v>226112.66099999999</v>
      </c>
      <c r="F28" s="25"/>
      <c r="H28" t="str">
        <v>Touring-1000 Yellow, 50</v>
      </c>
      <c r="I28" s="4">
        <v>233652.2139</v>
      </c>
      <c r="J28" s="4"/>
    </row>
    <row r="29" spans="3:39" x14ac:dyDescent="0.3">
      <c r="C29" s="25"/>
      <c r="D29" t="s">
        <v>127</v>
      </c>
      <c r="E29" s="42">
        <v>214993.30820000003</v>
      </c>
      <c r="F29" s="25"/>
      <c r="H29" t="str">
        <v>Road-350-W Yellow, 40</v>
      </c>
      <c r="I29" s="4">
        <v>226363.68000000008</v>
      </c>
      <c r="J29" s="4"/>
    </row>
    <row r="30" spans="3:39" x14ac:dyDescent="0.3">
      <c r="C30" s="25"/>
      <c r="D30" t="s">
        <v>139</v>
      </c>
      <c r="E30" s="42">
        <v>185779.05119999999</v>
      </c>
      <c r="F30" s="25"/>
      <c r="H30" t="str">
        <v>Road-550-W Yellow, 42</v>
      </c>
      <c r="I30" s="4">
        <v>226112.66099999999</v>
      </c>
      <c r="J30" s="4"/>
    </row>
    <row r="31" spans="3:39" x14ac:dyDescent="0.3">
      <c r="C31" s="25"/>
      <c r="D31" t="s">
        <v>140</v>
      </c>
      <c r="E31" s="42">
        <v>183742.00020000004</v>
      </c>
      <c r="F31" s="25"/>
      <c r="H31" t="str">
        <v>Road-250 Black, 44</v>
      </c>
      <c r="I31" s="4">
        <v>214993.30820000003</v>
      </c>
      <c r="J31" s="4"/>
    </row>
    <row r="32" spans="3:39" x14ac:dyDescent="0.3">
      <c r="C32" s="25"/>
      <c r="D32" t="s">
        <v>137</v>
      </c>
      <c r="E32" s="42">
        <v>174778.97579999996</v>
      </c>
      <c r="F32" s="25"/>
      <c r="H32" t="str">
        <v>Road-550-W Yellow, 44</v>
      </c>
      <c r="I32" s="4">
        <v>185779.05119999999</v>
      </c>
      <c r="J32" s="4"/>
    </row>
    <row r="33" spans="3:10" x14ac:dyDescent="0.3">
      <c r="C33" s="25"/>
      <c r="D33" t="s">
        <v>136</v>
      </c>
      <c r="E33" s="42">
        <v>166630.77179999999</v>
      </c>
      <c r="F33" s="25"/>
      <c r="H33" t="str">
        <v>Road-550-W Yellow, 48</v>
      </c>
      <c r="I33" s="4">
        <v>183742.00020000004</v>
      </c>
      <c r="J33" s="4"/>
    </row>
    <row r="34" spans="3:10" x14ac:dyDescent="0.3">
      <c r="C34" s="46"/>
      <c r="D34" t="s">
        <v>155</v>
      </c>
      <c r="E34" s="42">
        <v>144341.136</v>
      </c>
      <c r="F34" s="25"/>
      <c r="H34" t="str">
        <v>Road-550-W Yellow, 40</v>
      </c>
      <c r="I34" s="4">
        <v>174778.97579999996</v>
      </c>
      <c r="J34" s="4"/>
    </row>
    <row r="35" spans="3:10" x14ac:dyDescent="0.3">
      <c r="C35" s="25"/>
      <c r="D35" t="s">
        <v>144</v>
      </c>
      <c r="E35" s="42">
        <v>135474.87600000002</v>
      </c>
      <c r="F35" s="25"/>
      <c r="H35" t="str">
        <v>Road-550-W Yellow, 38</v>
      </c>
      <c r="I35" s="4">
        <v>166630.77179999999</v>
      </c>
      <c r="J35" s="4"/>
    </row>
    <row r="36" spans="3:10" x14ac:dyDescent="0.3">
      <c r="C36" s="25"/>
      <c r="D36" t="s">
        <v>143</v>
      </c>
      <c r="E36" s="42">
        <v>130959.04679999995</v>
      </c>
      <c r="F36" s="25"/>
      <c r="H36" t="str">
        <v>Touring-1000 Blue, 50</v>
      </c>
      <c r="I36" s="4">
        <v>144341.136</v>
      </c>
      <c r="J36" s="4"/>
    </row>
    <row r="37" spans="3:10" x14ac:dyDescent="0.3">
      <c r="C37" s="25"/>
      <c r="D37" t="s">
        <v>141</v>
      </c>
      <c r="E37" s="42">
        <v>113484.75120000001</v>
      </c>
      <c r="F37" s="25"/>
      <c r="H37" t="str">
        <v>Road-750 Black, 58</v>
      </c>
      <c r="I37" s="4">
        <v>135474.87600000002</v>
      </c>
      <c r="J37" s="4"/>
    </row>
    <row r="38" spans="3:10" x14ac:dyDescent="0.3">
      <c r="D38" t="s">
        <v>142</v>
      </c>
      <c r="E38" s="42">
        <v>87371.478000000003</v>
      </c>
      <c r="H38" t="str">
        <v>Road-750 Black, 52</v>
      </c>
      <c r="I38" s="4">
        <v>130959.04679999995</v>
      </c>
      <c r="J38" s="4"/>
    </row>
    <row r="39" spans="3:10" x14ac:dyDescent="0.3">
      <c r="D39" t="s">
        <v>111</v>
      </c>
      <c r="E39" s="42">
        <v>74138.859200000006</v>
      </c>
      <c r="H39" t="str">
        <v>Road-750 Black, 44</v>
      </c>
      <c r="I39" s="4">
        <v>113484.75120000001</v>
      </c>
      <c r="J39" s="4"/>
    </row>
    <row r="40" spans="3:10" x14ac:dyDescent="0.3">
      <c r="D40" t="s">
        <v>110</v>
      </c>
      <c r="E40" s="42">
        <v>66095.492399999988</v>
      </c>
      <c r="H40" t="str">
        <v>Road-750 Black, 48</v>
      </c>
      <c r="I40" s="4">
        <v>87371.478000000003</v>
      </c>
      <c r="J40" s="4"/>
    </row>
    <row r="41" spans="3:10" x14ac:dyDescent="0.3">
      <c r="D41" t="s">
        <v>109</v>
      </c>
      <c r="E41" s="42">
        <v>63647.511200000001</v>
      </c>
      <c r="H41" t="str">
        <v>Mountain-400-W Silver, 46</v>
      </c>
      <c r="I41" s="4">
        <v>74138.859200000006</v>
      </c>
      <c r="J41" s="4"/>
    </row>
    <row r="42" spans="3:10" x14ac:dyDescent="0.3">
      <c r="D42" t="s">
        <v>164</v>
      </c>
      <c r="E42" s="42">
        <v>61139.993600000002</v>
      </c>
      <c r="H42" t="str">
        <v>Mountain-400-W Silver, 42</v>
      </c>
      <c r="I42" s="4">
        <v>66095.492399999988</v>
      </c>
      <c r="J42" s="4"/>
    </row>
    <row r="43" spans="3:10" x14ac:dyDescent="0.3">
      <c r="D43" t="s">
        <v>151</v>
      </c>
      <c r="E43" s="42">
        <v>57825.768000000076</v>
      </c>
      <c r="H43" t="str">
        <v>Mountain-400-W Silver, 40</v>
      </c>
      <c r="I43" s="4">
        <v>63647.511200000001</v>
      </c>
      <c r="J43" s="4"/>
    </row>
    <row r="44" spans="3:10" x14ac:dyDescent="0.3">
      <c r="D44" t="s">
        <v>150</v>
      </c>
      <c r="E44" s="42">
        <v>57102.945899999984</v>
      </c>
      <c r="H44" t="str">
        <v>Touring-2000 Blue, 54</v>
      </c>
      <c r="I44" s="4">
        <v>61139.993600000002</v>
      </c>
      <c r="J44" s="4"/>
    </row>
    <row r="45" spans="3:10" x14ac:dyDescent="0.3">
      <c r="D45" t="s">
        <v>149</v>
      </c>
      <c r="E45" s="42">
        <v>56621.064500000037</v>
      </c>
      <c r="H45" t="str">
        <v>Sport-100 Helmet, Red</v>
      </c>
      <c r="I45" s="4">
        <v>57825.768000000076</v>
      </c>
      <c r="J45" s="4"/>
    </row>
    <row r="46" spans="3:10" x14ac:dyDescent="0.3">
      <c r="D46" t="s">
        <v>166</v>
      </c>
      <c r="E46" s="42">
        <v>45506.642399999997</v>
      </c>
      <c r="H46" t="str">
        <v>Sport-100 Helmet, Blue</v>
      </c>
      <c r="I46" s="4">
        <v>57102.945899999984</v>
      </c>
      <c r="J46" s="4"/>
    </row>
    <row r="47" spans="3:10" x14ac:dyDescent="0.3">
      <c r="D47" t="s">
        <v>168</v>
      </c>
      <c r="E47" s="42">
        <v>45225.737200000003</v>
      </c>
      <c r="H47" t="str">
        <v>Sport-100 Helmet, Black</v>
      </c>
      <c r="I47" s="4">
        <v>56621.064500000037</v>
      </c>
      <c r="J47" s="4"/>
    </row>
    <row r="48" spans="3:10" x14ac:dyDescent="0.3">
      <c r="D48" t="s">
        <v>91</v>
      </c>
      <c r="E48" s="42">
        <v>43305.01459999998</v>
      </c>
      <c r="H48" t="str">
        <v>Touring-3000 Blue, 44</v>
      </c>
      <c r="I48" s="4">
        <v>45506.642399999997</v>
      </c>
      <c r="J48" s="4"/>
    </row>
    <row r="49" spans="4:10" x14ac:dyDescent="0.3">
      <c r="D49" t="s">
        <v>170</v>
      </c>
      <c r="E49" s="42">
        <v>43259.400800000018</v>
      </c>
      <c r="H49" t="str">
        <v>Touring-3000 Blue, 54</v>
      </c>
      <c r="I49" s="4">
        <v>45225.737200000003</v>
      </c>
      <c r="J49" s="4"/>
    </row>
    <row r="50" spans="4:10" x14ac:dyDescent="0.3">
      <c r="D50" t="s">
        <v>165</v>
      </c>
      <c r="E50" s="42">
        <v>39074.432000000001</v>
      </c>
      <c r="H50" t="str">
        <v>Hydration Pack - 70 oz.</v>
      </c>
      <c r="I50" s="4">
        <v>43305.01459999998</v>
      </c>
      <c r="J50" s="4"/>
    </row>
    <row r="51" spans="4:10" x14ac:dyDescent="0.3">
      <c r="D51" t="s">
        <v>171</v>
      </c>
      <c r="E51" s="42">
        <v>37360.391600000003</v>
      </c>
      <c r="H51" t="str">
        <v>Touring-3000 Blue, 62</v>
      </c>
      <c r="I51" s="4">
        <v>43259.400800000018</v>
      </c>
      <c r="J51" s="4"/>
    </row>
    <row r="52" spans="4:10" x14ac:dyDescent="0.3">
      <c r="D52" t="s">
        <v>78</v>
      </c>
      <c r="E52" s="42">
        <v>35832.240000000005</v>
      </c>
      <c r="H52" t="str">
        <v>Touring-2000 Blue, 60</v>
      </c>
      <c r="I52" s="4">
        <v>39074.432000000001</v>
      </c>
      <c r="J52" s="4"/>
    </row>
    <row r="53" spans="4:10" x14ac:dyDescent="0.3">
      <c r="D53" t="s">
        <v>169</v>
      </c>
      <c r="E53" s="42">
        <v>34270.434399999998</v>
      </c>
      <c r="H53" t="str">
        <v>Touring-3000 Yellow, 44</v>
      </c>
      <c r="I53" s="4">
        <v>37360.391600000003</v>
      </c>
      <c r="J53" s="4"/>
    </row>
    <row r="54" spans="4:10" x14ac:dyDescent="0.3">
      <c r="D54" t="s">
        <v>174</v>
      </c>
      <c r="E54" s="42">
        <v>32585.003199999996</v>
      </c>
      <c r="H54" t="str">
        <v>All-Purpose Bike Stand</v>
      </c>
      <c r="I54" s="4">
        <v>35832.240000000005</v>
      </c>
      <c r="J54" s="4"/>
    </row>
    <row r="55" spans="4:10" x14ac:dyDescent="0.3">
      <c r="D55" t="s">
        <v>89</v>
      </c>
      <c r="E55" s="42">
        <v>32010.509999999987</v>
      </c>
      <c r="H55" t="str">
        <v>Touring-3000 Blue, 58</v>
      </c>
      <c r="I55" s="4">
        <v>34270.434399999998</v>
      </c>
      <c r="J55" s="4"/>
    </row>
    <row r="56" spans="4:10" x14ac:dyDescent="0.3">
      <c r="D56" t="s">
        <v>163</v>
      </c>
      <c r="E56" s="42">
        <v>31259.545600000005</v>
      </c>
      <c r="H56" t="str">
        <v>Touring-3000 Yellow, 58</v>
      </c>
      <c r="I56" s="4">
        <v>32585.003199999996</v>
      </c>
      <c r="J56" s="4"/>
    </row>
    <row r="57" spans="4:10" x14ac:dyDescent="0.3">
      <c r="D57" t="s">
        <v>88</v>
      </c>
      <c r="E57" s="42">
        <v>30573.840000000007</v>
      </c>
      <c r="H57" t="str">
        <v>HL Mountain Tire</v>
      </c>
      <c r="I57" s="4">
        <v>32010.509999999987</v>
      </c>
      <c r="J57" s="4"/>
    </row>
    <row r="58" spans="4:10" x14ac:dyDescent="0.3">
      <c r="D58" t="s">
        <v>99</v>
      </c>
      <c r="E58" s="42">
        <v>29191.144199999984</v>
      </c>
      <c r="H58" t="str">
        <v>Touring-2000 Blue, 50</v>
      </c>
      <c r="I58" s="4">
        <v>31259.545600000005</v>
      </c>
      <c r="J58" s="4"/>
    </row>
    <row r="59" spans="4:10" x14ac:dyDescent="0.3">
      <c r="D59" t="s">
        <v>108</v>
      </c>
      <c r="E59" s="42">
        <v>27627.216400000001</v>
      </c>
      <c r="H59" t="str">
        <v>Hitch Rack - 4-Bike</v>
      </c>
      <c r="I59" s="4">
        <v>30573.840000000007</v>
      </c>
      <c r="J59" s="4"/>
    </row>
    <row r="60" spans="4:10" x14ac:dyDescent="0.3">
      <c r="D60" t="s">
        <v>121</v>
      </c>
      <c r="E60" s="42">
        <v>26961.070500000002</v>
      </c>
      <c r="H60" t="str">
        <v>ML Road Tire</v>
      </c>
      <c r="I60" s="4">
        <v>29191.144199999984</v>
      </c>
      <c r="J60" s="4"/>
    </row>
    <row r="61" spans="4:10" x14ac:dyDescent="0.3">
      <c r="D61" t="s">
        <v>84</v>
      </c>
      <c r="E61" s="42">
        <v>25936.65750000003</v>
      </c>
      <c r="H61" t="str">
        <v>Mountain-400-W Silver, 38</v>
      </c>
      <c r="I61" s="4">
        <v>27627.216400000001</v>
      </c>
      <c r="J61" s="4"/>
    </row>
    <row r="62" spans="4:10" x14ac:dyDescent="0.3">
      <c r="D62" t="s">
        <v>172</v>
      </c>
      <c r="E62" s="42">
        <v>25843.278400000003</v>
      </c>
      <c r="H62" t="str">
        <v>Mountain-500 Silver, 52</v>
      </c>
      <c r="I62" s="4">
        <v>26961.070500000002</v>
      </c>
      <c r="J62" s="4"/>
    </row>
    <row r="63" spans="4:10" x14ac:dyDescent="0.3">
      <c r="D63" t="s">
        <v>167</v>
      </c>
      <c r="E63" s="42">
        <v>24719.657599999999</v>
      </c>
      <c r="H63" t="str">
        <v>Fender Set - Mountain</v>
      </c>
      <c r="I63" s="4">
        <v>25936.65750000003</v>
      </c>
      <c r="J63" s="4"/>
    </row>
    <row r="64" spans="4:10" x14ac:dyDescent="0.3">
      <c r="D64" t="s">
        <v>162</v>
      </c>
      <c r="E64" s="42">
        <v>24364.0576</v>
      </c>
      <c r="H64" t="str">
        <v>Touring-3000 Yellow, 50</v>
      </c>
      <c r="I64" s="4">
        <v>25843.278400000003</v>
      </c>
      <c r="J64" s="4"/>
    </row>
    <row r="65" spans="4:10" x14ac:dyDescent="0.3">
      <c r="D65" t="s">
        <v>175</v>
      </c>
      <c r="E65" s="42">
        <v>22472.416000000001</v>
      </c>
      <c r="H65" t="str">
        <v>Touring-3000 Blue, 50</v>
      </c>
      <c r="I65" s="4">
        <v>24719.657599999999</v>
      </c>
      <c r="J65" s="4"/>
    </row>
    <row r="66" spans="4:10" x14ac:dyDescent="0.3">
      <c r="D66" t="s">
        <v>115</v>
      </c>
      <c r="E66" s="42">
        <v>22332.337299999996</v>
      </c>
      <c r="H66" t="str">
        <v>Touring-2000 Blue, 46</v>
      </c>
      <c r="I66" s="4">
        <v>24364.0576</v>
      </c>
      <c r="J66" s="4"/>
    </row>
    <row r="67" spans="4:10" x14ac:dyDescent="0.3">
      <c r="D67" t="s">
        <v>98</v>
      </c>
      <c r="E67" s="42">
        <v>20913.901799999992</v>
      </c>
      <c r="H67" t="str">
        <v>Touring-3000 Yellow, 62</v>
      </c>
      <c r="I67" s="4">
        <v>22472.416000000001</v>
      </c>
      <c r="J67" s="4"/>
    </row>
    <row r="68" spans="4:10" x14ac:dyDescent="0.3">
      <c r="D68" t="s">
        <v>92</v>
      </c>
      <c r="E68" s="42">
        <v>20461.959600000002</v>
      </c>
      <c r="H68" t="str">
        <v>Mountain-500 Black, 48</v>
      </c>
      <c r="I68" s="4">
        <v>22332.337299999996</v>
      </c>
      <c r="J68" s="4"/>
    </row>
    <row r="69" spans="4:10" x14ac:dyDescent="0.3">
      <c r="D69" t="s">
        <v>90</v>
      </c>
      <c r="E69" s="42">
        <v>19979.040399999976</v>
      </c>
      <c r="H69" t="str">
        <v>ML Mountain Tire</v>
      </c>
      <c r="I69" s="4">
        <v>20913.901799999992</v>
      </c>
      <c r="J69" s="4"/>
    </row>
    <row r="70" spans="4:10" x14ac:dyDescent="0.3">
      <c r="D70" t="s">
        <v>114</v>
      </c>
      <c r="E70" s="42">
        <v>19387.413700000001</v>
      </c>
      <c r="H70" t="str">
        <v>LL Mountain Tire</v>
      </c>
      <c r="I70" s="4">
        <v>20461.959600000002</v>
      </c>
      <c r="J70" s="4"/>
    </row>
    <row r="71" spans="4:10" x14ac:dyDescent="0.3">
      <c r="D71" t="s">
        <v>120</v>
      </c>
      <c r="E71" s="42">
        <v>18230.819100000001</v>
      </c>
      <c r="H71" t="str">
        <v>HL Road Tire</v>
      </c>
      <c r="I71" s="4">
        <v>19979.040399999976</v>
      </c>
      <c r="J71" s="4"/>
    </row>
    <row r="72" spans="4:10" x14ac:dyDescent="0.3">
      <c r="D72" t="s">
        <v>173</v>
      </c>
      <c r="E72" s="42">
        <v>16573.406800000001</v>
      </c>
      <c r="H72" t="str">
        <v>Mountain-500 Black, 44</v>
      </c>
      <c r="I72" s="4">
        <v>19387.413700000001</v>
      </c>
      <c r="J72" s="4"/>
    </row>
    <row r="73" spans="4:10" x14ac:dyDescent="0.3">
      <c r="D73" t="s">
        <v>125</v>
      </c>
      <c r="E73" s="42">
        <v>16539.810299999946</v>
      </c>
      <c r="H73" t="str">
        <v>Mountain-500 Silver, 48</v>
      </c>
      <c r="I73" s="4">
        <v>18230.819100000001</v>
      </c>
      <c r="J73" s="4"/>
    </row>
    <row r="74" spans="4:10" x14ac:dyDescent="0.3">
      <c r="D74" t="s">
        <v>177</v>
      </c>
      <c r="E74" s="42">
        <v>15422.422400000001</v>
      </c>
      <c r="H74" t="str">
        <v>Touring-3000 Yellow, 54</v>
      </c>
      <c r="I74" s="4">
        <v>16573.406800000001</v>
      </c>
      <c r="J74" s="4"/>
    </row>
    <row r="75" spans="4:10" x14ac:dyDescent="0.3">
      <c r="D75" t="s">
        <v>176</v>
      </c>
      <c r="E75" s="42">
        <v>15303.006299999994</v>
      </c>
      <c r="H75" t="str">
        <v>Road Bottle Cage</v>
      </c>
      <c r="I75" s="4">
        <v>16539.810299999946</v>
      </c>
      <c r="J75" s="4"/>
    </row>
    <row r="76" spans="4:10" x14ac:dyDescent="0.3">
      <c r="D76" t="s">
        <v>93</v>
      </c>
      <c r="E76" s="42">
        <v>14865.233499999995</v>
      </c>
      <c r="H76" t="str">
        <v>Women's Mountain Shorts, L</v>
      </c>
      <c r="I76" s="4">
        <v>15422.422400000001</v>
      </c>
      <c r="J76" s="4"/>
    </row>
    <row r="77" spans="4:10" x14ac:dyDescent="0.3">
      <c r="D77" t="s">
        <v>178</v>
      </c>
      <c r="E77" s="42">
        <v>13144.109999999999</v>
      </c>
      <c r="H77" t="str">
        <v>Water Bottle - 30 oz.</v>
      </c>
      <c r="I77" s="4">
        <v>15303.006299999994</v>
      </c>
      <c r="J77" s="4"/>
    </row>
    <row r="78" spans="4:10" x14ac:dyDescent="0.3">
      <c r="D78" t="s">
        <v>116</v>
      </c>
      <c r="E78" s="42">
        <v>13006.7459</v>
      </c>
      <c r="H78" t="str">
        <v>LL Road Tire</v>
      </c>
      <c r="I78" s="4">
        <v>14865.233499999995</v>
      </c>
      <c r="J78" s="4"/>
    </row>
    <row r="79" spans="4:10" x14ac:dyDescent="0.3">
      <c r="D79" t="s">
        <v>81</v>
      </c>
      <c r="E79" s="42">
        <v>12958.825999999999</v>
      </c>
      <c r="H79" t="str">
        <v>Women's Mountain Shorts, M</v>
      </c>
      <c r="I79" s="4">
        <v>13144.109999999999</v>
      </c>
      <c r="J79" s="4"/>
    </row>
    <row r="80" spans="4:10" x14ac:dyDescent="0.3">
      <c r="D80" t="s">
        <v>148</v>
      </c>
      <c r="E80" s="42">
        <v>12442.535399999984</v>
      </c>
      <c r="H80" t="str">
        <v>Mountain-500 Black, 52</v>
      </c>
      <c r="I80" s="4">
        <v>13006.7459</v>
      </c>
      <c r="J80" s="4"/>
    </row>
    <row r="81" spans="4:10" x14ac:dyDescent="0.3">
      <c r="D81" t="s">
        <v>146</v>
      </c>
      <c r="E81" s="42">
        <v>11548.460999999988</v>
      </c>
      <c r="H81" t="str">
        <v>Classic Vest, L</v>
      </c>
      <c r="I81" s="4">
        <v>12958.825999999999</v>
      </c>
      <c r="J81" s="4"/>
    </row>
    <row r="82" spans="4:10" x14ac:dyDescent="0.3">
      <c r="D82" t="s">
        <v>86</v>
      </c>
      <c r="E82" s="42">
        <v>11513.355700000004</v>
      </c>
      <c r="H82" t="str">
        <v>Short-Sleeve Classic Jersey, XL</v>
      </c>
      <c r="I82" s="4">
        <v>12442.535399999984</v>
      </c>
      <c r="J82" s="4"/>
    </row>
    <row r="83" spans="4:10" x14ac:dyDescent="0.3">
      <c r="D83" t="s">
        <v>152</v>
      </c>
      <c r="E83" s="42">
        <v>11269.7217</v>
      </c>
      <c r="H83" t="str">
        <v>Short-Sleeve Classic Jersey, M</v>
      </c>
      <c r="I83" s="4">
        <v>11548.460999999988</v>
      </c>
      <c r="J83" s="4"/>
    </row>
    <row r="84" spans="4:10" x14ac:dyDescent="0.3">
      <c r="D84" t="s">
        <v>112</v>
      </c>
      <c r="E84" s="42">
        <v>11043.4635</v>
      </c>
      <c r="H84" t="str">
        <v>Half-Finger Gloves, M</v>
      </c>
      <c r="I84" s="4">
        <v>11513.355700000004</v>
      </c>
      <c r="J84" s="4"/>
    </row>
    <row r="85" spans="4:10" x14ac:dyDescent="0.3">
      <c r="D85" t="s">
        <v>82</v>
      </c>
      <c r="E85" s="42">
        <v>10891.774000000003</v>
      </c>
      <c r="H85" t="str">
        <v>Touring Tire</v>
      </c>
      <c r="I85" s="4">
        <v>11269.7217</v>
      </c>
      <c r="J85" s="4"/>
    </row>
    <row r="86" spans="4:10" x14ac:dyDescent="0.3">
      <c r="D86" t="s">
        <v>101</v>
      </c>
      <c r="E86" s="42">
        <v>9870.8919999999925</v>
      </c>
      <c r="H86" t="str">
        <v>Mountain-500 Black, 40</v>
      </c>
      <c r="I86" s="4">
        <v>11043.4635</v>
      </c>
      <c r="J86" s="4"/>
    </row>
    <row r="87" spans="4:10" x14ac:dyDescent="0.3">
      <c r="D87" t="s">
        <v>147</v>
      </c>
      <c r="E87" s="42">
        <v>9785.147599999993</v>
      </c>
      <c r="H87" t="str">
        <v>Classic Vest, M</v>
      </c>
      <c r="I87" s="4">
        <v>10891.774000000003</v>
      </c>
      <c r="J87" s="4"/>
    </row>
    <row r="88" spans="4:10" x14ac:dyDescent="0.3">
      <c r="D88" t="s">
        <v>145</v>
      </c>
      <c r="E88" s="42">
        <v>9586.4643999999989</v>
      </c>
      <c r="H88" t="str">
        <v>Mountain Tire Tube</v>
      </c>
      <c r="I88" s="4">
        <v>9870.8919999999925</v>
      </c>
      <c r="J88" s="4"/>
    </row>
    <row r="89" spans="4:10" x14ac:dyDescent="0.3">
      <c r="D89" t="s">
        <v>85</v>
      </c>
      <c r="E89" s="42">
        <v>9259.7427999999982</v>
      </c>
      <c r="H89" t="str">
        <v>Short-Sleeve Classic Jersey, S</v>
      </c>
      <c r="I89" s="4">
        <v>9785.147599999993</v>
      </c>
      <c r="J89" s="4"/>
    </row>
    <row r="90" spans="4:10" x14ac:dyDescent="0.3">
      <c r="D90" t="s">
        <v>100</v>
      </c>
      <c r="E90" s="42">
        <v>9186.6852999999974</v>
      </c>
      <c r="H90" t="str">
        <v>Short-Sleeve Classic Jersey, L</v>
      </c>
      <c r="I90" s="4">
        <v>9586.4643999999989</v>
      </c>
      <c r="J90" s="4"/>
    </row>
    <row r="91" spans="4:10" x14ac:dyDescent="0.3">
      <c r="D91" t="s">
        <v>87</v>
      </c>
      <c r="E91" s="42">
        <v>8845.8139000000028</v>
      </c>
      <c r="H91" t="str">
        <v>Half-Finger Gloves, L</v>
      </c>
      <c r="I91" s="4">
        <v>9259.7427999999982</v>
      </c>
      <c r="J91" s="4"/>
    </row>
    <row r="92" spans="4:10" x14ac:dyDescent="0.3">
      <c r="D92" t="s">
        <v>83</v>
      </c>
      <c r="E92" s="42">
        <v>8824.7219999999998</v>
      </c>
      <c r="H92" t="str">
        <v>Mountain Bottle Cage</v>
      </c>
      <c r="I92" s="4">
        <v>9186.6852999999974</v>
      </c>
      <c r="J92" s="4"/>
    </row>
    <row r="93" spans="4:10" x14ac:dyDescent="0.3">
      <c r="D93" t="s">
        <v>126</v>
      </c>
      <c r="E93" s="42">
        <v>8159.9858999999969</v>
      </c>
      <c r="H93" t="str">
        <v>Half-Finger Gloves, S</v>
      </c>
      <c r="I93" s="4">
        <v>8845.8139000000028</v>
      </c>
      <c r="J93" s="4"/>
    </row>
    <row r="94" spans="4:10" x14ac:dyDescent="0.3">
      <c r="D94" t="s">
        <v>117</v>
      </c>
      <c r="E94" s="42">
        <v>7959.9350999999997</v>
      </c>
      <c r="H94" t="str">
        <v>Classic Vest, S</v>
      </c>
      <c r="I94" s="4">
        <v>8824.7219999999998</v>
      </c>
      <c r="J94" s="4"/>
    </row>
    <row r="95" spans="4:10" x14ac:dyDescent="0.3">
      <c r="D95" t="s">
        <v>179</v>
      </c>
      <c r="E95" s="42">
        <v>7623.5837999999985</v>
      </c>
      <c r="H95" t="str">
        <v>Road Tire Tube</v>
      </c>
      <c r="I95" s="4">
        <v>8159.9858999999969</v>
      </c>
      <c r="J95" s="4"/>
    </row>
    <row r="96" spans="4:10" x14ac:dyDescent="0.3">
      <c r="D96" t="s">
        <v>119</v>
      </c>
      <c r="E96" s="42">
        <v>7446.3909000000003</v>
      </c>
      <c r="H96" t="str">
        <v>Mountain-500 Silver, 40</v>
      </c>
      <c r="I96" s="4">
        <v>7959.9350999999997</v>
      </c>
      <c r="J96" s="4"/>
    </row>
    <row r="97" spans="4:10" x14ac:dyDescent="0.3">
      <c r="D97" t="s">
        <v>118</v>
      </c>
      <c r="E97" s="42">
        <v>7189.6188000000002</v>
      </c>
      <c r="H97" t="str">
        <v>Women's Mountain Shorts, S</v>
      </c>
      <c r="I97" s="4">
        <v>7623.5837999999985</v>
      </c>
      <c r="J97" s="4"/>
    </row>
    <row r="98" spans="4:10" x14ac:dyDescent="0.3">
      <c r="D98" t="s">
        <v>80</v>
      </c>
      <c r="E98" s="42">
        <v>6081.5273999999981</v>
      </c>
      <c r="H98" t="str">
        <v>Mountain-500 Silver, 44</v>
      </c>
      <c r="I98" s="4">
        <v>7446.3909000000003</v>
      </c>
      <c r="J98" s="4"/>
    </row>
    <row r="99" spans="4:10" x14ac:dyDescent="0.3">
      <c r="D99" t="s">
        <v>122</v>
      </c>
      <c r="E99" s="42">
        <v>5814.2760000000053</v>
      </c>
      <c r="H99" t="str">
        <v>Mountain-500 Silver, 42</v>
      </c>
      <c r="I99" s="4">
        <v>7189.6188000000002</v>
      </c>
      <c r="J99" s="4"/>
    </row>
    <row r="100" spans="4:10" x14ac:dyDescent="0.3">
      <c r="D100" t="s">
        <v>79</v>
      </c>
      <c r="E100" s="42">
        <v>5754.409099999998</v>
      </c>
      <c r="H100" t="str">
        <v>Bike Wash - Dissolver</v>
      </c>
      <c r="I100" s="4">
        <v>6081.5273999999981</v>
      </c>
      <c r="J100" s="4"/>
    </row>
    <row r="101" spans="4:10" x14ac:dyDescent="0.3">
      <c r="D101" t="s">
        <v>113</v>
      </c>
      <c r="E101" s="42">
        <v>4908.2060000000001</v>
      </c>
      <c r="H101" t="str">
        <v>Patch Kit/8 Patches</v>
      </c>
      <c r="I101" s="4">
        <v>5814.2760000000053</v>
      </c>
      <c r="J101" s="4"/>
    </row>
    <row r="102" spans="4:10" x14ac:dyDescent="0.3">
      <c r="D102" t="s">
        <v>97</v>
      </c>
      <c r="E102" s="42">
        <v>4415.1167999999998</v>
      </c>
      <c r="H102" t="str">
        <v>AWC Logo Cap</v>
      </c>
      <c r="I102" s="4">
        <v>5754.409099999998</v>
      </c>
      <c r="J102" s="4"/>
    </row>
    <row r="103" spans="4:10" x14ac:dyDescent="0.3">
      <c r="D103" t="s">
        <v>153</v>
      </c>
      <c r="E103" s="42">
        <v>3545.3995000000023</v>
      </c>
      <c r="H103" t="str">
        <v>Mountain-500 Black, 42</v>
      </c>
      <c r="I103" s="4">
        <v>4908.2060000000001</v>
      </c>
      <c r="J103" s="4"/>
    </row>
    <row r="104" spans="4:10" x14ac:dyDescent="0.3">
      <c r="D104" t="s">
        <v>95</v>
      </c>
      <c r="E104" s="42">
        <v>3230.8536999999992</v>
      </c>
      <c r="H104" t="str">
        <v>Long-Sleeve Logo Jersey, XL</v>
      </c>
      <c r="I104" s="4">
        <v>4415.1167999999998</v>
      </c>
      <c r="J104" s="4"/>
    </row>
    <row r="105" spans="4:10" x14ac:dyDescent="0.3">
      <c r="D105" t="s">
        <v>94</v>
      </c>
      <c r="E105" s="42">
        <v>2897.4203999999995</v>
      </c>
      <c r="H105" t="str">
        <v>Touring Tire Tube</v>
      </c>
      <c r="I105" s="4">
        <v>3545.3995000000023</v>
      </c>
      <c r="J105" s="4"/>
    </row>
    <row r="106" spans="4:10" x14ac:dyDescent="0.3">
      <c r="D106" t="s">
        <v>96</v>
      </c>
      <c r="E106" s="42">
        <v>2655.9687000000004</v>
      </c>
      <c r="H106" t="str">
        <v>Long-Sleeve Logo Jersey, M</v>
      </c>
      <c r="I106" s="4">
        <v>3230.8536999999992</v>
      </c>
      <c r="J106" s="4"/>
    </row>
    <row r="107" spans="4:10" x14ac:dyDescent="0.3">
      <c r="D107" t="s">
        <v>124</v>
      </c>
      <c r="E107" s="42">
        <v>1823.3748000000007</v>
      </c>
      <c r="H107" t="str">
        <v>Long-Sleeve Logo Jersey, L</v>
      </c>
      <c r="I107" s="4">
        <v>2897.4203999999995</v>
      </c>
      <c r="J107" s="4"/>
    </row>
    <row r="108" spans="4:10" x14ac:dyDescent="0.3">
      <c r="D108" t="s">
        <v>123</v>
      </c>
      <c r="E108" s="42">
        <v>1722.0762000000007</v>
      </c>
      <c r="H108" t="str">
        <v>Long-Sleeve Logo Jersey, S</v>
      </c>
      <c r="I108" s="4">
        <v>2655.9687000000004</v>
      </c>
      <c r="J108" s="4"/>
    </row>
    <row r="109" spans="4:10" x14ac:dyDescent="0.3">
      <c r="H109" t="str">
        <v>Racing Socks, M</v>
      </c>
      <c r="I109" s="4">
        <v>1823.3748000000007</v>
      </c>
      <c r="J109" s="4"/>
    </row>
    <row r="110" spans="4:10" x14ac:dyDescent="0.3">
      <c r="H110" t="str">
        <v>Racing Socks, L</v>
      </c>
      <c r="I110" s="4">
        <v>1722.0762000000007</v>
      </c>
      <c r="J110" s="4"/>
    </row>
    <row r="111" spans="4:10" x14ac:dyDescent="0.3">
      <c r="H111">
        <v>0</v>
      </c>
      <c r="I111" s="4">
        <v>0</v>
      </c>
      <c r="J111" s="4"/>
    </row>
    <row r="112" spans="4:10" x14ac:dyDescent="0.3">
      <c r="H112">
        <v>0</v>
      </c>
      <c r="I112" s="4">
        <v>0</v>
      </c>
      <c r="J112" s="4"/>
    </row>
    <row r="113" spans="8:10" x14ac:dyDescent="0.3">
      <c r="H113">
        <v>0</v>
      </c>
      <c r="I113" s="4">
        <v>0</v>
      </c>
      <c r="J113" s="4"/>
    </row>
    <row r="114" spans="8:10" x14ac:dyDescent="0.3">
      <c r="H114">
        <v>0</v>
      </c>
      <c r="I114" s="4">
        <v>0</v>
      </c>
      <c r="J114" s="4"/>
    </row>
    <row r="115" spans="8:10" x14ac:dyDescent="0.3">
      <c r="H115">
        <v>0</v>
      </c>
      <c r="I115" s="4">
        <v>0</v>
      </c>
      <c r="J115" s="4"/>
    </row>
    <row r="116" spans="8:10" x14ac:dyDescent="0.3">
      <c r="H116">
        <v>0</v>
      </c>
      <c r="I116" s="4">
        <v>0</v>
      </c>
      <c r="J116" s="4"/>
    </row>
    <row r="117" spans="8:10" x14ac:dyDescent="0.3">
      <c r="H117">
        <v>0</v>
      </c>
      <c r="I117" s="4">
        <v>0</v>
      </c>
      <c r="J117" s="4"/>
    </row>
    <row r="118" spans="8:10" x14ac:dyDescent="0.3">
      <c r="H118">
        <v>0</v>
      </c>
      <c r="I118" s="4">
        <v>0</v>
      </c>
      <c r="J118" s="4"/>
    </row>
    <row r="119" spans="8:10" x14ac:dyDescent="0.3">
      <c r="H119">
        <v>0</v>
      </c>
      <c r="I119" s="4">
        <v>0</v>
      </c>
      <c r="J119" s="4"/>
    </row>
    <row r="120" spans="8:10" x14ac:dyDescent="0.3">
      <c r="H120">
        <v>0</v>
      </c>
      <c r="I120" s="4">
        <v>0</v>
      </c>
      <c r="J120" s="4"/>
    </row>
    <row r="121" spans="8:10" x14ac:dyDescent="0.3">
      <c r="H121">
        <v>0</v>
      </c>
      <c r="I121" s="4">
        <v>0</v>
      </c>
      <c r="J121" s="4"/>
    </row>
    <row r="122" spans="8:10" x14ac:dyDescent="0.3">
      <c r="H122">
        <v>0</v>
      </c>
      <c r="I122" s="4">
        <v>0</v>
      </c>
      <c r="J122" s="4"/>
    </row>
    <row r="123" spans="8:10" x14ac:dyDescent="0.3">
      <c r="H123">
        <v>0</v>
      </c>
      <c r="I123" s="4">
        <v>0</v>
      </c>
      <c r="J123" s="4"/>
    </row>
    <row r="124" spans="8:10" x14ac:dyDescent="0.3">
      <c r="H124">
        <v>0</v>
      </c>
      <c r="I124" s="4">
        <v>0</v>
      </c>
      <c r="J124" s="4"/>
    </row>
    <row r="125" spans="8:10" x14ac:dyDescent="0.3">
      <c r="H125">
        <v>0</v>
      </c>
      <c r="I125" s="4">
        <v>0</v>
      </c>
      <c r="J125" s="4"/>
    </row>
    <row r="126" spans="8:10" x14ac:dyDescent="0.3">
      <c r="H126">
        <v>0</v>
      </c>
      <c r="I126" s="4">
        <v>0</v>
      </c>
      <c r="J126" s="4"/>
    </row>
    <row r="127" spans="8:10" x14ac:dyDescent="0.3">
      <c r="H127">
        <v>0</v>
      </c>
      <c r="I127" s="4">
        <v>0</v>
      </c>
      <c r="J127" s="4"/>
    </row>
    <row r="128" spans="8:10" x14ac:dyDescent="0.3">
      <c r="H128">
        <v>0</v>
      </c>
      <c r="I128" s="4">
        <v>0</v>
      </c>
      <c r="J128" s="4"/>
    </row>
    <row r="129" spans="8:10" x14ac:dyDescent="0.3">
      <c r="H129">
        <v>0</v>
      </c>
      <c r="I129" s="4">
        <v>0</v>
      </c>
      <c r="J129" s="4"/>
    </row>
    <row r="130" spans="8:10" x14ac:dyDescent="0.3">
      <c r="H130">
        <v>0</v>
      </c>
      <c r="I130" s="4">
        <v>0</v>
      </c>
      <c r="J130" s="4"/>
    </row>
    <row r="131" spans="8:10" x14ac:dyDescent="0.3">
      <c r="H131">
        <v>0</v>
      </c>
      <c r="I131" s="4">
        <v>0</v>
      </c>
      <c r="J131" s="4"/>
    </row>
    <row r="132" spans="8:10" x14ac:dyDescent="0.3">
      <c r="H132">
        <v>0</v>
      </c>
      <c r="I132" s="4">
        <v>0</v>
      </c>
      <c r="J132" s="4"/>
    </row>
    <row r="133" spans="8:10" x14ac:dyDescent="0.3">
      <c r="H133">
        <v>0</v>
      </c>
      <c r="I133" s="4">
        <v>0</v>
      </c>
      <c r="J133" s="4"/>
    </row>
    <row r="134" spans="8:10" x14ac:dyDescent="0.3">
      <c r="H134">
        <v>0</v>
      </c>
      <c r="I134" s="4">
        <v>0</v>
      </c>
      <c r="J134" s="4"/>
    </row>
    <row r="135" spans="8:10" x14ac:dyDescent="0.3">
      <c r="H135">
        <v>0</v>
      </c>
      <c r="I135" s="4">
        <v>0</v>
      </c>
      <c r="J135" s="4"/>
    </row>
    <row r="136" spans="8:10" x14ac:dyDescent="0.3">
      <c r="H136">
        <v>0</v>
      </c>
      <c r="I136" s="4">
        <v>0</v>
      </c>
      <c r="J136" s="4"/>
    </row>
    <row r="137" spans="8:10" x14ac:dyDescent="0.3">
      <c r="H137">
        <v>0</v>
      </c>
      <c r="I137" s="4">
        <v>0</v>
      </c>
      <c r="J137" s="4"/>
    </row>
    <row r="138" spans="8:10" x14ac:dyDescent="0.3">
      <c r="H138">
        <v>0</v>
      </c>
      <c r="I138" s="4">
        <v>0</v>
      </c>
      <c r="J138" s="4"/>
    </row>
  </sheetData>
  <mergeCells count="11">
    <mergeCell ref="AC17:AD17"/>
    <mergeCell ref="H4:R4"/>
    <mergeCell ref="AC4:AH4"/>
    <mergeCell ref="AM11:AR11"/>
    <mergeCell ref="AM2:AR2"/>
    <mergeCell ref="L11:M11"/>
    <mergeCell ref="O11:R11"/>
    <mergeCell ref="H13:J13"/>
    <mergeCell ref="D2:R2"/>
    <mergeCell ref="V2:X2"/>
    <mergeCell ref="AC2:AH2"/>
  </mergeCells>
  <phoneticPr fontId="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AC30B-EACD-4808-9FA9-E5F7CB58959E}">
  <dimension ref="C1:AL2414"/>
  <sheetViews>
    <sheetView topLeftCell="W13" zoomScale="70" zoomScaleNormal="70" workbookViewId="0">
      <selection activeCell="R13" sqref="R13"/>
    </sheetView>
  </sheetViews>
  <sheetFormatPr defaultRowHeight="14.4" x14ac:dyDescent="0.3"/>
  <cols>
    <col min="3" max="3" width="12.6640625" customWidth="1"/>
    <col min="4" max="4" width="19.5546875" bestFit="1" customWidth="1"/>
    <col min="5" max="5" width="10.88671875" bestFit="1" customWidth="1"/>
    <col min="6" max="6" width="11" bestFit="1" customWidth="1"/>
    <col min="8" max="8" width="25.88671875" bestFit="1" customWidth="1"/>
    <col min="9" max="9" width="12.6640625" customWidth="1"/>
    <col min="10" max="10" width="15.21875" customWidth="1"/>
    <col min="12" max="12" width="8.88671875" style="22"/>
    <col min="15" max="15" width="9.33203125" bestFit="1" customWidth="1"/>
    <col min="16" max="16" width="16.77734375" bestFit="1" customWidth="1"/>
    <col min="17" max="17" width="10.77734375" customWidth="1"/>
    <col min="20" max="20" width="19.21875" bestFit="1" customWidth="1"/>
    <col min="22" max="22" width="8.88671875" style="22"/>
    <col min="24" max="24" width="12.109375" bestFit="1" customWidth="1"/>
    <col min="25" max="25" width="16.77734375" bestFit="1" customWidth="1"/>
    <col min="26" max="26" width="15.6640625" customWidth="1"/>
    <col min="28" max="28" width="8.88671875" style="22"/>
    <col min="30" max="30" width="13.88671875" bestFit="1" customWidth="1"/>
    <col min="31" max="31" width="16.77734375" bestFit="1" customWidth="1"/>
    <col min="32" max="32" width="13.77734375" customWidth="1"/>
    <col min="34" max="34" width="13.88671875" bestFit="1" customWidth="1"/>
    <col min="35" max="35" width="16.21875" bestFit="1" customWidth="1"/>
    <col min="36" max="36" width="16.21875" customWidth="1"/>
    <col min="38" max="38" width="8.88671875" style="22"/>
    <col min="39" max="39" width="11.5546875" bestFit="1" customWidth="1"/>
  </cols>
  <sheetData>
    <row r="1" spans="3:38" x14ac:dyDescent="0.3">
      <c r="C1" s="25"/>
      <c r="D1" s="25"/>
      <c r="E1" s="25"/>
      <c r="F1" s="25"/>
    </row>
    <row r="2" spans="3:38" s="50" customFormat="1" x14ac:dyDescent="0.3">
      <c r="C2" s="25"/>
      <c r="D2" s="46"/>
      <c r="E2" s="46"/>
      <c r="F2" s="46"/>
      <c r="G2" s="46"/>
      <c r="H2" s="46"/>
      <c r="I2" s="46"/>
      <c r="J2" s="46"/>
      <c r="K2" s="46"/>
      <c r="L2" s="22"/>
      <c r="V2" s="22"/>
      <c r="AB2" s="22"/>
      <c r="AL2" s="22"/>
    </row>
    <row r="3" spans="3:38" x14ac:dyDescent="0.3">
      <c r="C3" s="46"/>
      <c r="D3" s="61" t="s">
        <v>2648</v>
      </c>
      <c r="E3" s="61"/>
      <c r="F3" s="61"/>
      <c r="G3" s="61"/>
      <c r="H3" s="61"/>
      <c r="I3" s="61"/>
      <c r="J3" s="61"/>
      <c r="O3" s="59" t="s">
        <v>2649</v>
      </c>
      <c r="P3" s="59"/>
      <c r="Q3" s="59"/>
      <c r="R3" s="59"/>
      <c r="S3" s="59"/>
      <c r="T3" s="59"/>
      <c r="X3" s="63" t="s">
        <v>2650</v>
      </c>
      <c r="Y3" s="63"/>
      <c r="Z3" s="63"/>
      <c r="AD3" s="59" t="s">
        <v>2651</v>
      </c>
      <c r="AE3" s="59"/>
      <c r="AF3" s="59"/>
      <c r="AG3" s="59"/>
      <c r="AH3" s="59"/>
      <c r="AI3" s="59"/>
      <c r="AJ3" s="59"/>
    </row>
    <row r="4" spans="3:38" x14ac:dyDescent="0.3">
      <c r="C4" s="46"/>
      <c r="D4" s="46"/>
      <c r="E4" s="46"/>
      <c r="F4" s="46"/>
      <c r="H4" s="52"/>
      <c r="I4" s="52"/>
      <c r="J4" s="52"/>
      <c r="K4" s="52"/>
    </row>
    <row r="5" spans="3:38" x14ac:dyDescent="0.3">
      <c r="C5" s="25"/>
      <c r="D5" s="25"/>
      <c r="E5" s="25"/>
      <c r="F5" s="25"/>
      <c r="O5" t="s">
        <v>2620</v>
      </c>
      <c r="P5" t="s">
        <v>2621</v>
      </c>
      <c r="X5" s="6" t="s">
        <v>2629</v>
      </c>
      <c r="Y5" t="s">
        <v>191</v>
      </c>
      <c r="AD5" s="6" t="s">
        <v>2639</v>
      </c>
      <c r="AE5" t="s">
        <v>191</v>
      </c>
      <c r="AH5" s="47" t="str">
        <f>AD5</f>
        <v>Country</v>
      </c>
      <c r="AI5" s="47" t="str">
        <f>AE5</f>
        <v>Sum of Total_Profit</v>
      </c>
      <c r="AJ5" s="47" t="s">
        <v>201</v>
      </c>
    </row>
    <row r="6" spans="3:38" x14ac:dyDescent="0.3">
      <c r="C6" s="25"/>
      <c r="D6" s="6" t="s">
        <v>210</v>
      </c>
      <c r="E6" t="s">
        <v>7</v>
      </c>
      <c r="H6" s="47" t="str">
        <f>D6</f>
        <v>Full_Name</v>
      </c>
      <c r="I6" s="47" t="str">
        <f>E6</f>
        <v xml:space="preserve"> Total_Profit</v>
      </c>
      <c r="J6" s="47" t="s">
        <v>188</v>
      </c>
      <c r="O6" s="48">
        <v>2408</v>
      </c>
      <c r="P6" s="48">
        <v>45.303815093288776</v>
      </c>
      <c r="X6" t="s">
        <v>2638</v>
      </c>
      <c r="Y6" s="54">
        <v>8422.3053</v>
      </c>
      <c r="AD6" t="s">
        <v>2640</v>
      </c>
      <c r="AE6" s="54">
        <v>10866319.511500007</v>
      </c>
      <c r="AH6" t="str">
        <f t="shared" ref="AH6:AH11" si="0">AD6</f>
        <v>Australia</v>
      </c>
      <c r="AI6" s="54">
        <f t="shared" ref="AI6:AI11" si="1">AE6</f>
        <v>10866319.511500007</v>
      </c>
      <c r="AJ6" s="54" cm="1">
        <f t="array" ref="AJ6">IFERROR(_xlfn.IFS(AI6=$AI$19,AI6,AI6=$AI$20,AI6),"")</f>
        <v>10866319.511500007</v>
      </c>
    </row>
    <row r="7" spans="3:38" x14ac:dyDescent="0.3">
      <c r="C7" s="25"/>
      <c r="D7" t="s">
        <v>1438</v>
      </c>
      <c r="E7" s="42">
        <v>38316.628499999999</v>
      </c>
      <c r="H7" t="str">
        <f>D7</f>
        <v>Joy  Ramos</v>
      </c>
      <c r="I7" s="4">
        <f>E7</f>
        <v>38316.628499999999</v>
      </c>
      <c r="J7" s="4">
        <f>I7</f>
        <v>38316.628499999999</v>
      </c>
      <c r="X7" t="s">
        <v>2630</v>
      </c>
      <c r="Y7" s="54">
        <v>205094.66780000002</v>
      </c>
      <c r="AD7" t="s">
        <v>2641</v>
      </c>
      <c r="AE7" s="54">
        <v>2915521.0279000099</v>
      </c>
      <c r="AH7" t="str">
        <f t="shared" si="0"/>
        <v>Canada</v>
      </c>
      <c r="AI7" s="54">
        <f t="shared" si="1"/>
        <v>2915521.0279000099</v>
      </c>
      <c r="AJ7" s="54" t="str" cm="1">
        <f t="array" ref="AJ7">IFERROR(_xlfn.IFS(AI7=$AI$19,AI7,AI7=$AI$20,AI7),"")</f>
        <v/>
      </c>
    </row>
    <row r="8" spans="3:38" x14ac:dyDescent="0.3">
      <c r="C8" s="25"/>
      <c r="D8" t="s">
        <v>382</v>
      </c>
      <c r="E8" s="42">
        <v>35618.7215</v>
      </c>
      <c r="F8" s="25"/>
      <c r="H8" t="str">
        <f t="shared" ref="H8:I11" si="2">D8</f>
        <v>Arturo  Sharma</v>
      </c>
      <c r="I8" s="4">
        <f t="shared" si="2"/>
        <v>35618.7215</v>
      </c>
      <c r="J8" s="4">
        <f t="shared" ref="J8:J11" si="3">I8</f>
        <v>35618.7215</v>
      </c>
      <c r="X8" t="s">
        <v>2631</v>
      </c>
      <c r="Y8" s="54">
        <v>1177684.9767</v>
      </c>
      <c r="AD8" t="s">
        <v>2642</v>
      </c>
      <c r="AE8" s="54">
        <v>4009847.7755999947</v>
      </c>
      <c r="AH8" t="str">
        <f t="shared" si="0"/>
        <v>France</v>
      </c>
      <c r="AI8" s="54">
        <f t="shared" si="1"/>
        <v>4009847.7755999947</v>
      </c>
      <c r="AJ8" s="54" t="str" cm="1">
        <f t="array" ref="AJ8">IFERROR(_xlfn.IFS(AI8=$AI$19,AI8,AI8=$AI$20,AI8),"")</f>
        <v/>
      </c>
    </row>
    <row r="9" spans="3:38" x14ac:dyDescent="0.3">
      <c r="C9" s="25"/>
      <c r="D9" t="s">
        <v>619</v>
      </c>
      <c r="E9" s="42">
        <v>33676.513599999998</v>
      </c>
      <c r="F9" s="25"/>
      <c r="H9" t="str">
        <f t="shared" si="2"/>
        <v>Catherine K Cox</v>
      </c>
      <c r="I9" s="4">
        <f t="shared" si="2"/>
        <v>33676.513599999998</v>
      </c>
      <c r="J9" s="4">
        <f t="shared" si="3"/>
        <v>33676.513599999998</v>
      </c>
      <c r="O9" s="59" t="s">
        <v>2628</v>
      </c>
      <c r="P9" s="59"/>
      <c r="X9" t="s">
        <v>2632</v>
      </c>
      <c r="Y9" s="54">
        <v>1356896.0074000012</v>
      </c>
      <c r="AD9" t="s">
        <v>2643</v>
      </c>
      <c r="AE9" s="54">
        <v>4581910.6920999959</v>
      </c>
      <c r="AH9" t="str">
        <f t="shared" si="0"/>
        <v>Germany</v>
      </c>
      <c r="AI9" s="54">
        <f t="shared" si="1"/>
        <v>4581910.6920999959</v>
      </c>
      <c r="AJ9" s="54" t="str" cm="1">
        <f t="array" ref="AJ9">IFERROR(_xlfn.IFS(AI9=$AI$19,AI9,AI9=$AI$20,AI9),"")</f>
        <v/>
      </c>
    </row>
    <row r="10" spans="3:38" x14ac:dyDescent="0.3">
      <c r="C10" s="25"/>
      <c r="D10" t="s">
        <v>774</v>
      </c>
      <c r="E10" s="42">
        <v>33374.159800000001</v>
      </c>
      <c r="F10" s="25"/>
      <c r="H10" t="str">
        <f t="shared" si="2"/>
        <v>Dalton D Miller</v>
      </c>
      <c r="I10" s="4">
        <f t="shared" si="2"/>
        <v>33374.159800000001</v>
      </c>
      <c r="J10" s="4">
        <f t="shared" si="3"/>
        <v>33374.159800000001</v>
      </c>
      <c r="X10" t="s">
        <v>2633</v>
      </c>
      <c r="Y10" s="54">
        <v>1154144.1507000003</v>
      </c>
      <c r="AD10" t="s">
        <v>2644</v>
      </c>
      <c r="AE10" s="54">
        <v>5322654.9167999793</v>
      </c>
      <c r="AH10" t="str">
        <f t="shared" si="0"/>
        <v>United Kingdom</v>
      </c>
      <c r="AI10" s="54">
        <f t="shared" si="1"/>
        <v>5322654.9167999793</v>
      </c>
      <c r="AJ10" s="54" t="str" cm="1">
        <f t="array" ref="AJ10">IFERROR(_xlfn.IFS(AI10=$AI$19,AI10,AI10=$AI$20,AI10),"")</f>
        <v/>
      </c>
    </row>
    <row r="11" spans="3:38" x14ac:dyDescent="0.3">
      <c r="C11" s="25"/>
      <c r="D11" t="s">
        <v>369</v>
      </c>
      <c r="E11" s="42">
        <v>33071.7117</v>
      </c>
      <c r="F11" s="25"/>
      <c r="H11" t="str">
        <f t="shared" si="2"/>
        <v>Armando M Alonso</v>
      </c>
      <c r="I11" s="4">
        <f t="shared" si="2"/>
        <v>33071.7117</v>
      </c>
      <c r="J11" s="4">
        <f t="shared" si="3"/>
        <v>33071.7117</v>
      </c>
      <c r="O11" s="22" t="str" cm="1">
        <f t="array" ref="O11:P12">O5:P6</f>
        <v>No_of _customers</v>
      </c>
      <c r="P11" s="22" t="str">
        <v>Avg_customer_age</v>
      </c>
      <c r="T11" s="45" t="s">
        <v>2622</v>
      </c>
      <c r="X11" t="s">
        <v>2634</v>
      </c>
      <c r="Y11" s="54">
        <v>1498030.9207000011</v>
      </c>
      <c r="AD11" t="s">
        <v>2645</v>
      </c>
      <c r="AE11" s="54">
        <v>14465810.071800005</v>
      </c>
      <c r="AH11" t="str">
        <f t="shared" si="0"/>
        <v>United States</v>
      </c>
      <c r="AI11" s="54">
        <f t="shared" si="1"/>
        <v>14465810.071800005</v>
      </c>
      <c r="AJ11" s="54" cm="1">
        <f t="array" ref="AJ11">IFERROR(_xlfn.IFS(AI11=$AI$19,AI11,AI11=$AI$20,AI11),"")</f>
        <v>14465810.071800005</v>
      </c>
    </row>
    <row r="12" spans="3:38" x14ac:dyDescent="0.3">
      <c r="C12" s="25"/>
      <c r="D12" t="s">
        <v>1494</v>
      </c>
      <c r="E12" s="42">
        <v>32931.85</v>
      </c>
      <c r="F12" s="25"/>
      <c r="O12">
        <v>2408</v>
      </c>
      <c r="P12" s="48">
        <v>45.303815093288776</v>
      </c>
      <c r="X12" t="s">
        <v>2635</v>
      </c>
      <c r="Y12" s="54">
        <v>5466046.4828999937</v>
      </c>
    </row>
    <row r="13" spans="3:38" x14ac:dyDescent="0.3">
      <c r="C13" s="25"/>
      <c r="D13" t="s">
        <v>1060</v>
      </c>
      <c r="E13" s="42">
        <v>31172.695200000002</v>
      </c>
      <c r="F13" s="25"/>
      <c r="H13" s="51"/>
      <c r="I13" s="51"/>
      <c r="J13" s="51"/>
      <c r="T13" t="str">
        <f>"Average Customer Age"</f>
        <v>Average Customer Age</v>
      </c>
    </row>
    <row r="14" spans="3:38" x14ac:dyDescent="0.3">
      <c r="C14" s="30"/>
      <c r="D14" t="s">
        <v>2265</v>
      </c>
      <c r="E14" s="42">
        <v>29908.566100000004</v>
      </c>
      <c r="F14" s="30"/>
      <c r="H14" s="59" t="s">
        <v>2619</v>
      </c>
      <c r="I14" s="59"/>
      <c r="J14" s="59"/>
      <c r="T14" t="str">
        <f>"Total Customer"</f>
        <v>Total Customer</v>
      </c>
    </row>
    <row r="15" spans="3:38" x14ac:dyDescent="0.3">
      <c r="C15" s="25"/>
      <c r="D15" t="s">
        <v>1201</v>
      </c>
      <c r="E15" s="42">
        <v>29664.4663</v>
      </c>
      <c r="F15" s="25"/>
      <c r="I15" s="4"/>
      <c r="J15" s="53" t="s">
        <v>186</v>
      </c>
      <c r="T15" t="str">
        <f>"Female"</f>
        <v>Female</v>
      </c>
      <c r="X15" s="22" t="str">
        <f>X5</f>
        <v>Age_Group</v>
      </c>
      <c r="Y15" s="22" t="str">
        <f>Y5</f>
        <v>Sum of Total_Profit</v>
      </c>
      <c r="Z15" s="22" t="s">
        <v>201</v>
      </c>
    </row>
    <row r="16" spans="3:38" x14ac:dyDescent="0.3">
      <c r="C16" s="25"/>
      <c r="D16" t="s">
        <v>2224</v>
      </c>
      <c r="E16" s="42">
        <v>28662.6371</v>
      </c>
      <c r="F16" s="25"/>
      <c r="H16" t="s">
        <v>182</v>
      </c>
      <c r="I16" s="4">
        <f>SUM($I$7:$I$11)</f>
        <v>174057.73509999999</v>
      </c>
      <c r="J16" s="41">
        <f>I16/SUM($I$16:$I$17)</f>
        <v>1.6018094711442287E-2</v>
      </c>
      <c r="T16" t="str">
        <f>"Male"</f>
        <v>Male</v>
      </c>
      <c r="X16" t="str">
        <f t="shared" ref="X16:Y16" si="4">X6</f>
        <v>0-25</v>
      </c>
      <c r="Y16" s="54">
        <f t="shared" si="4"/>
        <v>8422.3053</v>
      </c>
      <c r="Z16" t="str">
        <f>IF(Y16=MAX($Y$16:$Y$21),Y16,"")</f>
        <v/>
      </c>
      <c r="AD16" s="47" t="s">
        <v>2646</v>
      </c>
      <c r="AE16" s="47" t="s">
        <v>2647</v>
      </c>
      <c r="AF16" s="47" t="str">
        <f>AD5</f>
        <v>Country</v>
      </c>
    </row>
    <row r="17" spans="3:35" x14ac:dyDescent="0.3">
      <c r="C17" s="25"/>
      <c r="D17" t="s">
        <v>1103</v>
      </c>
      <c r="E17" s="42">
        <v>28277.2984</v>
      </c>
      <c r="F17" s="25"/>
      <c r="H17" t="s">
        <v>184</v>
      </c>
      <c r="I17" s="42">
        <f>SUM($E$12:$E$18476)</f>
        <v>10692261.776399981</v>
      </c>
      <c r="J17" s="41">
        <f>I17/SUM($I$16:$I$17)</f>
        <v>0.98398190528855778</v>
      </c>
      <c r="T17" t="str">
        <f>"Profit by Gender"</f>
        <v>Profit by Gender</v>
      </c>
      <c r="X17" t="str">
        <f t="shared" ref="X17:Y17" si="5">X7</f>
        <v>26-39</v>
      </c>
      <c r="Y17" s="54">
        <f t="shared" si="5"/>
        <v>205094.66780000002</v>
      </c>
      <c r="Z17" t="str">
        <f t="shared" ref="Z17:Z21" si="6">IF(Y17=MAX($Y$16:$Y$21),Y17,"")</f>
        <v/>
      </c>
      <c r="AD17">
        <v>8</v>
      </c>
      <c r="AE17">
        <v>2</v>
      </c>
      <c r="AF17" t="str">
        <f t="shared" ref="AF17:AF22" si="7">AD6</f>
        <v>Australia</v>
      </c>
      <c r="AH17" s="59" t="s">
        <v>2652</v>
      </c>
      <c r="AI17" s="59"/>
    </row>
    <row r="18" spans="3:35" x14ac:dyDescent="0.3">
      <c r="C18" s="25"/>
      <c r="D18" t="s">
        <v>1893</v>
      </c>
      <c r="E18" s="42">
        <v>27486.100999999999</v>
      </c>
      <c r="F18" s="25"/>
      <c r="I18" s="4"/>
      <c r="J18" s="4"/>
      <c r="X18" t="str">
        <f t="shared" ref="X18:Y18" si="8">X8</f>
        <v>30-34</v>
      </c>
      <c r="Y18" s="54">
        <f t="shared" si="8"/>
        <v>1177684.9767</v>
      </c>
      <c r="Z18" t="str">
        <f t="shared" si="6"/>
        <v/>
      </c>
      <c r="AD18">
        <v>1.5</v>
      </c>
      <c r="AE18">
        <v>8.5</v>
      </c>
      <c r="AF18" t="str">
        <f t="shared" si="7"/>
        <v>Canada</v>
      </c>
    </row>
    <row r="19" spans="3:35" x14ac:dyDescent="0.3">
      <c r="C19" s="25"/>
      <c r="D19" t="s">
        <v>1290</v>
      </c>
      <c r="E19" s="42">
        <v>27336.581699999999</v>
      </c>
      <c r="F19" s="25"/>
      <c r="I19" s="4"/>
      <c r="J19" s="4"/>
      <c r="O19" s="6" t="s">
        <v>2623</v>
      </c>
      <c r="P19" t="s">
        <v>191</v>
      </c>
      <c r="X19" t="str">
        <f t="shared" ref="X19:Y19" si="9">X9</f>
        <v>35-39</v>
      </c>
      <c r="Y19" s="54">
        <f t="shared" si="9"/>
        <v>1356896.0074000012</v>
      </c>
      <c r="Z19" t="str">
        <f t="shared" si="6"/>
        <v/>
      </c>
      <c r="AD19">
        <v>1.5</v>
      </c>
      <c r="AE19">
        <v>7</v>
      </c>
      <c r="AF19" t="str">
        <f t="shared" si="7"/>
        <v>France</v>
      </c>
      <c r="AH19">
        <v>1</v>
      </c>
      <c r="AI19" s="54">
        <f>LARGE($AE$6:$AE$11,AH19)</f>
        <v>14465810.071800005</v>
      </c>
    </row>
    <row r="20" spans="3:35" x14ac:dyDescent="0.3">
      <c r="C20" s="25"/>
      <c r="D20" t="s">
        <v>378</v>
      </c>
      <c r="E20" s="42">
        <v>27305.387500000004</v>
      </c>
      <c r="F20" s="25"/>
      <c r="I20" s="4"/>
      <c r="J20" s="4"/>
      <c r="O20" t="s">
        <v>2624</v>
      </c>
      <c r="P20" s="48">
        <v>5470911.186499998</v>
      </c>
      <c r="X20" t="str">
        <f t="shared" ref="X20:Y20" si="10">X10</f>
        <v>40-44</v>
      </c>
      <c r="Y20" s="54">
        <f t="shared" si="10"/>
        <v>1154144.1507000003</v>
      </c>
      <c r="Z20" t="str">
        <f t="shared" si="6"/>
        <v/>
      </c>
      <c r="AD20">
        <v>4</v>
      </c>
      <c r="AE20">
        <v>9.4</v>
      </c>
      <c r="AF20" t="str">
        <f t="shared" si="7"/>
        <v>Germany</v>
      </c>
      <c r="AH20">
        <v>2</v>
      </c>
      <c r="AI20" s="54">
        <f>LARGE($AE$6:$AE$11,AH20)</f>
        <v>10866319.511500007</v>
      </c>
    </row>
    <row r="21" spans="3:35" x14ac:dyDescent="0.3">
      <c r="C21" s="25"/>
      <c r="D21" t="s">
        <v>438</v>
      </c>
      <c r="E21" s="42">
        <v>26145.424099999997</v>
      </c>
      <c r="F21" s="25"/>
      <c r="H21" s="45" t="s">
        <v>53</v>
      </c>
      <c r="I21" s="4"/>
      <c r="J21" s="4"/>
      <c r="O21" t="s">
        <v>2625</v>
      </c>
      <c r="P21" s="48">
        <v>5395408.3249999993</v>
      </c>
      <c r="X21" t="str">
        <f t="shared" ref="X21:Y21" si="11">X11</f>
        <v>45-49</v>
      </c>
      <c r="Y21" s="54">
        <f t="shared" si="11"/>
        <v>1498030.9207000011</v>
      </c>
      <c r="Z21">
        <f t="shared" si="6"/>
        <v>1498030.9207000011</v>
      </c>
      <c r="AD21">
        <v>5</v>
      </c>
      <c r="AE21">
        <v>8</v>
      </c>
      <c r="AF21" t="str">
        <f t="shared" si="7"/>
        <v>United Kingdom</v>
      </c>
    </row>
    <row r="22" spans="3:35" x14ac:dyDescent="0.3">
      <c r="C22" s="25"/>
      <c r="D22" t="s">
        <v>1406</v>
      </c>
      <c r="E22" s="42">
        <v>25865.227899999998</v>
      </c>
      <c r="F22" s="25"/>
      <c r="I22" s="4"/>
      <c r="J22" s="4"/>
      <c r="AD22">
        <v>4</v>
      </c>
      <c r="AE22">
        <v>8</v>
      </c>
      <c r="AF22" t="str">
        <f t="shared" si="7"/>
        <v>United States</v>
      </c>
    </row>
    <row r="23" spans="3:35" x14ac:dyDescent="0.3">
      <c r="C23" s="25"/>
      <c r="D23" t="s">
        <v>1410</v>
      </c>
      <c r="E23" s="42">
        <v>25662.830600000001</v>
      </c>
      <c r="F23" s="25"/>
      <c r="H23" t="str">
        <f>"Top_5"</f>
        <v>Top_5</v>
      </c>
      <c r="I23" s="4"/>
      <c r="J23" s="4"/>
    </row>
    <row r="24" spans="3:35" x14ac:dyDescent="0.3">
      <c r="C24" s="25"/>
      <c r="D24" t="s">
        <v>1442</v>
      </c>
      <c r="E24" s="42">
        <v>25442.657899999998</v>
      </c>
      <c r="F24" s="25"/>
      <c r="H24" t="str">
        <f>"Others"</f>
        <v>Others</v>
      </c>
      <c r="I24" s="4"/>
      <c r="J24" s="4"/>
    </row>
    <row r="25" spans="3:35" x14ac:dyDescent="0.3">
      <c r="C25" s="25"/>
      <c r="D25" t="s">
        <v>697</v>
      </c>
      <c r="E25" s="42">
        <v>25149.349199999997</v>
      </c>
      <c r="F25" s="25"/>
      <c r="H25" t="str">
        <f>"Profit share of Top_5 Customer"</f>
        <v>Profit share of Top_5 Customer</v>
      </c>
      <c r="I25" s="4"/>
      <c r="J25" s="4"/>
      <c r="O25" s="59" t="s">
        <v>2626</v>
      </c>
      <c r="P25" s="59"/>
      <c r="X25" s="22" t="s">
        <v>207</v>
      </c>
      <c r="Y25" s="22" t="s">
        <v>2636</v>
      </c>
      <c r="Z25" s="22" t="s">
        <v>2637</v>
      </c>
    </row>
    <row r="26" spans="3:35" x14ac:dyDescent="0.3">
      <c r="C26" s="25"/>
      <c r="D26" t="s">
        <v>1660</v>
      </c>
      <c r="E26" s="42">
        <v>24947.577699999998</v>
      </c>
      <c r="F26" s="25"/>
      <c r="H26" t="str">
        <f>"Top_5 Profitable Customer"</f>
        <v>Top_5 Profitable Customer</v>
      </c>
      <c r="I26" s="4"/>
      <c r="J26" s="4"/>
      <c r="X26" s="54">
        <f>MAX(Y16:Y21)</f>
        <v>1498030.9207000011</v>
      </c>
      <c r="Y26" s="41">
        <f>Y21/SUM($Y$16:$Y$21)</f>
        <v>0.27739910792776329</v>
      </c>
      <c r="Z26" t="str">
        <f>INDEX($X$16:$X$21,MATCH(X$26,$Y$16:$Y$21,0))</f>
        <v>45-49</v>
      </c>
    </row>
    <row r="27" spans="3:35" x14ac:dyDescent="0.3">
      <c r="C27" s="46"/>
      <c r="D27" t="s">
        <v>858</v>
      </c>
      <c r="E27" s="42">
        <v>24941.1878</v>
      </c>
      <c r="F27" s="25"/>
      <c r="I27" s="4"/>
      <c r="J27" s="4"/>
      <c r="O27" s="22" t="str">
        <f t="shared" ref="O27:P29" si="12">O19</f>
        <v>Gender</v>
      </c>
      <c r="P27" s="22" t="str">
        <f t="shared" si="12"/>
        <v>Sum of Total_Profit</v>
      </c>
    </row>
    <row r="28" spans="3:35" x14ac:dyDescent="0.3">
      <c r="C28" s="25"/>
      <c r="D28" t="s">
        <v>805</v>
      </c>
      <c r="E28" s="42">
        <v>24926.5183</v>
      </c>
      <c r="F28" s="25"/>
      <c r="I28" s="4"/>
      <c r="J28" s="4"/>
      <c r="O28" t="str">
        <f t="shared" si="12"/>
        <v>F</v>
      </c>
      <c r="P28">
        <f t="shared" si="12"/>
        <v>5470911.186499998</v>
      </c>
    </row>
    <row r="29" spans="3:35" x14ac:dyDescent="0.3">
      <c r="C29" s="25"/>
      <c r="D29" t="s">
        <v>234</v>
      </c>
      <c r="E29" s="42">
        <v>23977.271499999999</v>
      </c>
      <c r="F29" s="25"/>
      <c r="I29" s="4"/>
      <c r="J29" s="4"/>
      <c r="O29" t="str">
        <f t="shared" si="12"/>
        <v>M</v>
      </c>
      <c r="P29">
        <f t="shared" si="12"/>
        <v>5395408.3249999993</v>
      </c>
    </row>
    <row r="30" spans="3:35" x14ac:dyDescent="0.3">
      <c r="C30" s="25"/>
      <c r="D30" t="s">
        <v>676</v>
      </c>
      <c r="E30" s="42">
        <v>23972.3966</v>
      </c>
      <c r="F30" s="25"/>
      <c r="I30" s="4"/>
      <c r="J30" s="4"/>
      <c r="X30" s="22" t="s">
        <v>53</v>
      </c>
    </row>
    <row r="31" spans="3:35" x14ac:dyDescent="0.3">
      <c r="C31" s="25"/>
      <c r="D31" t="s">
        <v>673</v>
      </c>
      <c r="E31" s="42">
        <v>23922.6698</v>
      </c>
      <c r="F31" s="25"/>
      <c r="I31" s="4"/>
      <c r="J31" s="4"/>
      <c r="O31" s="59" t="s">
        <v>2627</v>
      </c>
      <c r="P31" s="59"/>
      <c r="Q31" s="59"/>
    </row>
    <row r="32" spans="3:35" x14ac:dyDescent="0.3">
      <c r="C32" s="25"/>
      <c r="D32" t="s">
        <v>2007</v>
      </c>
      <c r="E32" s="42">
        <v>23635.065600000002</v>
      </c>
      <c r="F32" s="25"/>
      <c r="I32" s="4"/>
      <c r="J32" s="4"/>
      <c r="X32" t="str">
        <f>"The "  &amp;  Z26   &amp;  " Age_Group Contributed"</f>
        <v>The 45-49 Age_Group Contributed</v>
      </c>
    </row>
    <row r="33" spans="3:24" x14ac:dyDescent="0.3">
      <c r="C33" s="25"/>
      <c r="D33" t="s">
        <v>1271</v>
      </c>
      <c r="E33" s="42">
        <v>23467.002100000002</v>
      </c>
      <c r="F33" s="25"/>
      <c r="I33" s="4"/>
      <c r="J33" s="4"/>
      <c r="O33" s="22" t="s">
        <v>2623</v>
      </c>
      <c r="P33" s="22" t="s">
        <v>186</v>
      </c>
      <c r="Q33" s="22" t="s">
        <v>27</v>
      </c>
      <c r="X33" t="str">
        <f>"Filter by year"</f>
        <v>Filter by year</v>
      </c>
    </row>
    <row r="34" spans="3:24" x14ac:dyDescent="0.3">
      <c r="C34" s="46"/>
      <c r="D34" t="s">
        <v>754</v>
      </c>
      <c r="E34" s="42">
        <v>23446.3374</v>
      </c>
      <c r="F34" s="25"/>
      <c r="I34" s="4"/>
      <c r="J34" s="4"/>
      <c r="O34" t="s">
        <v>2624</v>
      </c>
      <c r="P34" s="41">
        <f>P28/SUM($P$28:$P$29)</f>
        <v>0.50347416903304254</v>
      </c>
      <c r="Q34">
        <v>1</v>
      </c>
    </row>
    <row r="35" spans="3:24" x14ac:dyDescent="0.3">
      <c r="C35" s="25"/>
      <c r="D35" t="s">
        <v>1820</v>
      </c>
      <c r="E35" s="42">
        <v>22535.955999999998</v>
      </c>
      <c r="F35" s="25"/>
      <c r="I35" s="4"/>
      <c r="J35" s="4"/>
      <c r="O35" t="s">
        <v>2625</v>
      </c>
      <c r="P35" s="41">
        <f>P29/SUM($P$28:$P$29)</f>
        <v>0.49652583096695746</v>
      </c>
      <c r="Q35">
        <v>1</v>
      </c>
    </row>
    <row r="36" spans="3:24" x14ac:dyDescent="0.3">
      <c r="C36" s="25"/>
      <c r="D36" t="s">
        <v>1307</v>
      </c>
      <c r="E36" s="42">
        <v>22252.887000000002</v>
      </c>
      <c r="F36" s="25"/>
      <c r="I36" s="4"/>
      <c r="J36" s="4"/>
    </row>
    <row r="37" spans="3:24" x14ac:dyDescent="0.3">
      <c r="C37" s="25"/>
      <c r="D37" t="s">
        <v>2164</v>
      </c>
      <c r="E37" s="42">
        <v>22136.952100000002</v>
      </c>
      <c r="F37" s="25"/>
      <c r="I37" s="4"/>
      <c r="J37" s="4"/>
    </row>
    <row r="38" spans="3:24" x14ac:dyDescent="0.3">
      <c r="D38" t="s">
        <v>1295</v>
      </c>
      <c r="E38" s="42">
        <v>22104.542499999996</v>
      </c>
      <c r="I38" s="4"/>
      <c r="J38" s="4"/>
    </row>
    <row r="39" spans="3:24" x14ac:dyDescent="0.3">
      <c r="D39" t="s">
        <v>214</v>
      </c>
      <c r="E39" s="42">
        <v>22047.6109</v>
      </c>
      <c r="I39" s="4"/>
      <c r="J39" s="4"/>
    </row>
    <row r="40" spans="3:24" x14ac:dyDescent="0.3">
      <c r="D40" t="s">
        <v>338</v>
      </c>
      <c r="E40" s="42">
        <v>22034.871100000004</v>
      </c>
      <c r="I40" s="4"/>
      <c r="J40" s="4"/>
    </row>
    <row r="41" spans="3:24" x14ac:dyDescent="0.3">
      <c r="D41" t="s">
        <v>2362</v>
      </c>
      <c r="E41" s="42">
        <v>21857.930499999999</v>
      </c>
      <c r="I41" s="4"/>
      <c r="J41" s="4"/>
    </row>
    <row r="42" spans="3:24" x14ac:dyDescent="0.3">
      <c r="D42" t="s">
        <v>749</v>
      </c>
      <c r="E42" s="42">
        <v>21854.5075</v>
      </c>
      <c r="I42" s="4"/>
      <c r="J42" s="4"/>
    </row>
    <row r="43" spans="3:24" x14ac:dyDescent="0.3">
      <c r="D43" t="s">
        <v>1772</v>
      </c>
      <c r="E43" s="42">
        <v>21826.961900000002</v>
      </c>
      <c r="I43" s="4"/>
      <c r="J43" s="4"/>
    </row>
    <row r="44" spans="3:24" x14ac:dyDescent="0.3">
      <c r="D44" t="s">
        <v>887</v>
      </c>
      <c r="E44" s="42">
        <v>21651.494500000001</v>
      </c>
      <c r="I44" s="4"/>
      <c r="J44" s="4"/>
    </row>
    <row r="45" spans="3:24" x14ac:dyDescent="0.3">
      <c r="D45" t="s">
        <v>2523</v>
      </c>
      <c r="E45" s="42">
        <v>21636.7297</v>
      </c>
      <c r="I45" s="4"/>
      <c r="J45" s="4"/>
    </row>
    <row r="46" spans="3:24" x14ac:dyDescent="0.3">
      <c r="D46" t="s">
        <v>717</v>
      </c>
      <c r="E46" s="42">
        <v>21602.465300000003</v>
      </c>
      <c r="I46" s="4"/>
      <c r="J46" s="4"/>
    </row>
    <row r="47" spans="3:24" x14ac:dyDescent="0.3">
      <c r="D47" t="s">
        <v>608</v>
      </c>
      <c r="E47" s="42">
        <v>21580.1469</v>
      </c>
      <c r="I47" s="4"/>
      <c r="J47" s="4"/>
    </row>
    <row r="48" spans="3:24" x14ac:dyDescent="0.3">
      <c r="D48" t="s">
        <v>1836</v>
      </c>
      <c r="E48" s="42">
        <v>21534.029500000001</v>
      </c>
      <c r="I48" s="4"/>
      <c r="J48" s="4"/>
    </row>
    <row r="49" spans="4:10" x14ac:dyDescent="0.3">
      <c r="D49" t="s">
        <v>1897</v>
      </c>
      <c r="E49" s="42">
        <v>21526.872599999999</v>
      </c>
      <c r="I49" s="4"/>
      <c r="J49" s="4"/>
    </row>
    <row r="50" spans="4:10" x14ac:dyDescent="0.3">
      <c r="D50" t="s">
        <v>266</v>
      </c>
      <c r="E50" s="42">
        <v>21505.239400000002</v>
      </c>
      <c r="I50" s="4"/>
      <c r="J50" s="4"/>
    </row>
    <row r="51" spans="4:10" x14ac:dyDescent="0.3">
      <c r="D51" t="s">
        <v>1235</v>
      </c>
      <c r="E51" s="42">
        <v>21478.5592</v>
      </c>
      <c r="I51" s="4"/>
      <c r="J51" s="4"/>
    </row>
    <row r="52" spans="4:10" x14ac:dyDescent="0.3">
      <c r="D52" t="s">
        <v>1028</v>
      </c>
      <c r="E52" s="42">
        <v>21382.668999999998</v>
      </c>
      <c r="I52" s="4"/>
      <c r="J52" s="4"/>
    </row>
    <row r="53" spans="4:10" x14ac:dyDescent="0.3">
      <c r="D53" t="s">
        <v>828</v>
      </c>
      <c r="E53" s="42">
        <v>21292.549899999998</v>
      </c>
      <c r="I53" s="4"/>
      <c r="J53" s="4"/>
    </row>
    <row r="54" spans="4:10" x14ac:dyDescent="0.3">
      <c r="D54" t="s">
        <v>863</v>
      </c>
      <c r="E54" s="42">
        <v>21273.258399999999</v>
      </c>
      <c r="I54" s="4"/>
      <c r="J54" s="4"/>
    </row>
    <row r="55" spans="4:10" x14ac:dyDescent="0.3">
      <c r="D55" t="s">
        <v>2178</v>
      </c>
      <c r="E55" s="42">
        <v>21193.722900000001</v>
      </c>
      <c r="I55" s="4"/>
      <c r="J55" s="4"/>
    </row>
    <row r="56" spans="4:10" x14ac:dyDescent="0.3">
      <c r="D56" t="s">
        <v>1560</v>
      </c>
      <c r="E56" s="42">
        <v>21140.809399999998</v>
      </c>
      <c r="I56" s="4"/>
      <c r="J56" s="4"/>
    </row>
    <row r="57" spans="4:10" x14ac:dyDescent="0.3">
      <c r="D57" t="s">
        <v>2288</v>
      </c>
      <c r="E57" s="42">
        <v>20689.612700000001</v>
      </c>
      <c r="I57" s="4"/>
      <c r="J57" s="4"/>
    </row>
    <row r="58" spans="4:10" x14ac:dyDescent="0.3">
      <c r="D58" t="s">
        <v>1288</v>
      </c>
      <c r="E58" s="42">
        <v>20642.964400000001</v>
      </c>
      <c r="I58" s="4"/>
      <c r="J58" s="4"/>
    </row>
    <row r="59" spans="4:10" x14ac:dyDescent="0.3">
      <c r="D59" t="s">
        <v>1602</v>
      </c>
      <c r="E59" s="42">
        <v>20555.829599999997</v>
      </c>
      <c r="I59" s="4"/>
      <c r="J59" s="4"/>
    </row>
    <row r="60" spans="4:10" x14ac:dyDescent="0.3">
      <c r="D60" t="s">
        <v>925</v>
      </c>
      <c r="E60" s="42">
        <v>20461.608799999998</v>
      </c>
      <c r="I60" s="4"/>
      <c r="J60" s="4"/>
    </row>
    <row r="61" spans="4:10" x14ac:dyDescent="0.3">
      <c r="D61" t="s">
        <v>1393</v>
      </c>
      <c r="E61" s="42">
        <v>20354.469000000001</v>
      </c>
      <c r="I61" s="4"/>
      <c r="J61" s="4"/>
    </row>
    <row r="62" spans="4:10" x14ac:dyDescent="0.3">
      <c r="D62" t="s">
        <v>1022</v>
      </c>
      <c r="E62" s="42">
        <v>20319.869299999998</v>
      </c>
      <c r="I62" s="4"/>
      <c r="J62" s="4"/>
    </row>
    <row r="63" spans="4:10" x14ac:dyDescent="0.3">
      <c r="D63" t="s">
        <v>2046</v>
      </c>
      <c r="E63" s="42">
        <v>20292.029500000001</v>
      </c>
      <c r="I63" s="4"/>
      <c r="J63" s="4"/>
    </row>
    <row r="64" spans="4:10" x14ac:dyDescent="0.3">
      <c r="D64" t="s">
        <v>2412</v>
      </c>
      <c r="E64" s="42">
        <v>20249.073800000002</v>
      </c>
      <c r="I64" s="4"/>
      <c r="J64" s="4"/>
    </row>
    <row r="65" spans="4:10" x14ac:dyDescent="0.3">
      <c r="D65" t="s">
        <v>1631</v>
      </c>
      <c r="E65" s="42">
        <v>20243.319200000002</v>
      </c>
      <c r="I65" s="4"/>
      <c r="J65" s="4"/>
    </row>
    <row r="66" spans="4:10" x14ac:dyDescent="0.3">
      <c r="D66" t="s">
        <v>2597</v>
      </c>
      <c r="E66" s="42">
        <v>20187.531599999998</v>
      </c>
      <c r="I66" s="4"/>
      <c r="J66" s="4"/>
    </row>
    <row r="67" spans="4:10" x14ac:dyDescent="0.3">
      <c r="D67" t="s">
        <v>941</v>
      </c>
      <c r="E67" s="42">
        <v>20167.192000000003</v>
      </c>
      <c r="I67" s="4"/>
      <c r="J67" s="4"/>
    </row>
    <row r="68" spans="4:10" x14ac:dyDescent="0.3">
      <c r="D68" t="s">
        <v>2166</v>
      </c>
      <c r="E68" s="42">
        <v>20058.175299999999</v>
      </c>
      <c r="I68" s="4"/>
      <c r="J68" s="4"/>
    </row>
    <row r="69" spans="4:10" x14ac:dyDescent="0.3">
      <c r="D69" t="s">
        <v>2284</v>
      </c>
      <c r="E69" s="42">
        <v>20034.472999999998</v>
      </c>
      <c r="I69" s="4"/>
      <c r="J69" s="4"/>
    </row>
    <row r="70" spans="4:10" x14ac:dyDescent="0.3">
      <c r="D70" t="s">
        <v>2177</v>
      </c>
      <c r="E70" s="42">
        <v>20033.039499999999</v>
      </c>
      <c r="I70" s="4"/>
      <c r="J70" s="4"/>
    </row>
    <row r="71" spans="4:10" x14ac:dyDescent="0.3">
      <c r="D71" t="s">
        <v>2497</v>
      </c>
      <c r="E71" s="42">
        <v>20029.873</v>
      </c>
      <c r="I71" s="4"/>
      <c r="J71" s="4"/>
    </row>
    <row r="72" spans="4:10" x14ac:dyDescent="0.3">
      <c r="D72" t="s">
        <v>383</v>
      </c>
      <c r="E72" s="42">
        <v>19971.0239</v>
      </c>
      <c r="I72" s="4"/>
      <c r="J72" s="4"/>
    </row>
    <row r="73" spans="4:10" x14ac:dyDescent="0.3">
      <c r="D73" t="s">
        <v>2306</v>
      </c>
      <c r="E73" s="42">
        <v>19882.876400000001</v>
      </c>
      <c r="I73" s="4"/>
      <c r="J73" s="4"/>
    </row>
    <row r="74" spans="4:10" x14ac:dyDescent="0.3">
      <c r="D74" t="s">
        <v>973</v>
      </c>
      <c r="E74" s="42">
        <v>19817.165300000001</v>
      </c>
      <c r="I74" s="4"/>
      <c r="J74" s="4"/>
    </row>
    <row r="75" spans="4:10" x14ac:dyDescent="0.3">
      <c r="D75" t="s">
        <v>651</v>
      </c>
      <c r="E75" s="42">
        <v>19769.061699999998</v>
      </c>
      <c r="I75" s="4"/>
      <c r="J75" s="4"/>
    </row>
    <row r="76" spans="4:10" x14ac:dyDescent="0.3">
      <c r="D76" t="s">
        <v>241</v>
      </c>
      <c r="E76" s="42">
        <v>19366.669300000001</v>
      </c>
      <c r="I76" s="4"/>
      <c r="J76" s="4"/>
    </row>
    <row r="77" spans="4:10" x14ac:dyDescent="0.3">
      <c r="D77" t="s">
        <v>975</v>
      </c>
      <c r="E77" s="42">
        <v>19307.2245</v>
      </c>
      <c r="I77" s="4"/>
      <c r="J77" s="4"/>
    </row>
    <row r="78" spans="4:10" x14ac:dyDescent="0.3">
      <c r="D78" t="s">
        <v>857</v>
      </c>
      <c r="E78" s="42">
        <v>19259.909200000002</v>
      </c>
      <c r="I78" s="4"/>
      <c r="J78" s="4"/>
    </row>
    <row r="79" spans="4:10" x14ac:dyDescent="0.3">
      <c r="D79" t="s">
        <v>2052</v>
      </c>
      <c r="E79" s="42">
        <v>19184.1564</v>
      </c>
      <c r="I79" s="4"/>
      <c r="J79" s="4"/>
    </row>
    <row r="80" spans="4:10" x14ac:dyDescent="0.3">
      <c r="D80" t="s">
        <v>1016</v>
      </c>
      <c r="E80" s="42">
        <v>19163.093100000002</v>
      </c>
      <c r="I80" s="4"/>
      <c r="J80" s="4"/>
    </row>
    <row r="81" spans="4:10" x14ac:dyDescent="0.3">
      <c r="D81" t="s">
        <v>1541</v>
      </c>
      <c r="E81" s="42">
        <v>19137.443299999999</v>
      </c>
      <c r="I81" s="4"/>
      <c r="J81" s="4"/>
    </row>
    <row r="82" spans="4:10" x14ac:dyDescent="0.3">
      <c r="D82" t="s">
        <v>1277</v>
      </c>
      <c r="E82" s="42">
        <v>19081.1469</v>
      </c>
      <c r="I82" s="4"/>
      <c r="J82" s="4"/>
    </row>
    <row r="83" spans="4:10" x14ac:dyDescent="0.3">
      <c r="D83" t="s">
        <v>1663</v>
      </c>
      <c r="E83" s="42">
        <v>18994.1561</v>
      </c>
      <c r="I83" s="4"/>
      <c r="J83" s="4"/>
    </row>
    <row r="84" spans="4:10" x14ac:dyDescent="0.3">
      <c r="D84" t="s">
        <v>1711</v>
      </c>
      <c r="E84" s="42">
        <v>18991.570500000002</v>
      </c>
      <c r="I84" s="4"/>
      <c r="J84" s="4"/>
    </row>
    <row r="85" spans="4:10" x14ac:dyDescent="0.3">
      <c r="D85" t="s">
        <v>1483</v>
      </c>
      <c r="E85" s="42">
        <v>18979.219999999998</v>
      </c>
      <c r="I85" s="4"/>
      <c r="J85" s="4"/>
    </row>
    <row r="86" spans="4:10" x14ac:dyDescent="0.3">
      <c r="D86" t="s">
        <v>1739</v>
      </c>
      <c r="E86" s="42">
        <v>18978.669000000002</v>
      </c>
      <c r="I86" s="4"/>
      <c r="J86" s="4"/>
    </row>
    <row r="87" spans="4:10" x14ac:dyDescent="0.3">
      <c r="D87" t="s">
        <v>1597</v>
      </c>
      <c r="E87" s="42">
        <v>18954.811899999997</v>
      </c>
      <c r="I87" s="4"/>
      <c r="J87" s="4"/>
    </row>
    <row r="88" spans="4:10" x14ac:dyDescent="0.3">
      <c r="D88" t="s">
        <v>1092</v>
      </c>
      <c r="E88" s="42">
        <v>18924.257999999998</v>
      </c>
      <c r="I88" s="4"/>
      <c r="J88" s="4"/>
    </row>
    <row r="89" spans="4:10" x14ac:dyDescent="0.3">
      <c r="D89" t="s">
        <v>433</v>
      </c>
      <c r="E89" s="42">
        <v>18919.988600000001</v>
      </c>
      <c r="I89" s="4"/>
      <c r="J89" s="4"/>
    </row>
    <row r="90" spans="4:10" x14ac:dyDescent="0.3">
      <c r="D90" t="s">
        <v>420</v>
      </c>
      <c r="E90" s="42">
        <v>18873.170300000002</v>
      </c>
      <c r="I90" s="4"/>
      <c r="J90" s="4"/>
    </row>
    <row r="91" spans="4:10" x14ac:dyDescent="0.3">
      <c r="D91" t="s">
        <v>2574</v>
      </c>
      <c r="E91" s="42">
        <v>18871.275799999999</v>
      </c>
      <c r="I91" s="4"/>
      <c r="J91" s="4"/>
    </row>
    <row r="92" spans="4:10" x14ac:dyDescent="0.3">
      <c r="D92" t="s">
        <v>1841</v>
      </c>
      <c r="E92" s="42">
        <v>18774.156599999998</v>
      </c>
      <c r="I92" s="4"/>
      <c r="J92" s="4"/>
    </row>
    <row r="93" spans="4:10" x14ac:dyDescent="0.3">
      <c r="D93" t="s">
        <v>2402</v>
      </c>
      <c r="E93" s="42">
        <v>18751.166400000002</v>
      </c>
      <c r="I93" s="4"/>
      <c r="J93" s="4"/>
    </row>
    <row r="94" spans="4:10" x14ac:dyDescent="0.3">
      <c r="D94" t="s">
        <v>2233</v>
      </c>
      <c r="E94" s="42">
        <v>18577.977899999998</v>
      </c>
      <c r="I94" s="4"/>
      <c r="J94" s="4"/>
    </row>
    <row r="95" spans="4:10" x14ac:dyDescent="0.3">
      <c r="D95" t="s">
        <v>1134</v>
      </c>
      <c r="E95" s="42">
        <v>18498.206200000001</v>
      </c>
      <c r="I95" s="4"/>
      <c r="J95" s="4"/>
    </row>
    <row r="96" spans="4:10" x14ac:dyDescent="0.3">
      <c r="D96" t="s">
        <v>835</v>
      </c>
      <c r="E96" s="42">
        <v>18474.958000000002</v>
      </c>
      <c r="I96" s="4"/>
      <c r="J96" s="4"/>
    </row>
    <row r="97" spans="4:10" x14ac:dyDescent="0.3">
      <c r="D97" t="s">
        <v>2446</v>
      </c>
      <c r="E97" s="42">
        <v>18419.394</v>
      </c>
      <c r="I97" s="4"/>
      <c r="J97" s="4"/>
    </row>
    <row r="98" spans="4:10" x14ac:dyDescent="0.3">
      <c r="D98" t="s">
        <v>398</v>
      </c>
      <c r="E98" s="42">
        <v>18378.700799999999</v>
      </c>
      <c r="I98" s="4"/>
      <c r="J98" s="4"/>
    </row>
    <row r="99" spans="4:10" x14ac:dyDescent="0.3">
      <c r="D99" t="s">
        <v>332</v>
      </c>
      <c r="E99" s="42">
        <v>18267.306700000001</v>
      </c>
      <c r="I99" s="4"/>
      <c r="J99" s="4"/>
    </row>
    <row r="100" spans="4:10" x14ac:dyDescent="0.3">
      <c r="D100" t="s">
        <v>1894</v>
      </c>
      <c r="E100" s="42">
        <v>18266.160599999999</v>
      </c>
      <c r="I100" s="4"/>
      <c r="J100" s="4"/>
    </row>
    <row r="101" spans="4:10" x14ac:dyDescent="0.3">
      <c r="D101" t="s">
        <v>1222</v>
      </c>
      <c r="E101" s="42">
        <v>18190.528999999999</v>
      </c>
      <c r="I101" s="4"/>
      <c r="J101" s="4"/>
    </row>
    <row r="102" spans="4:10" x14ac:dyDescent="0.3">
      <c r="D102" t="s">
        <v>1819</v>
      </c>
      <c r="E102" s="42">
        <v>18189.408100000001</v>
      </c>
      <c r="I102" s="4"/>
      <c r="J102" s="4"/>
    </row>
    <row r="103" spans="4:10" x14ac:dyDescent="0.3">
      <c r="D103" t="s">
        <v>1330</v>
      </c>
      <c r="E103" s="42">
        <v>18185.872100000001</v>
      </c>
      <c r="I103" s="4"/>
      <c r="J103" s="4"/>
    </row>
    <row r="104" spans="4:10" x14ac:dyDescent="0.3">
      <c r="D104" t="s">
        <v>2139</v>
      </c>
      <c r="E104" s="42">
        <v>18162.3086</v>
      </c>
      <c r="I104" s="4"/>
      <c r="J104" s="4"/>
    </row>
    <row r="105" spans="4:10" x14ac:dyDescent="0.3">
      <c r="D105" t="s">
        <v>981</v>
      </c>
      <c r="E105" s="42">
        <v>18152.160499999998</v>
      </c>
      <c r="I105" s="4"/>
      <c r="J105" s="4"/>
    </row>
    <row r="106" spans="4:10" x14ac:dyDescent="0.3">
      <c r="D106" t="s">
        <v>352</v>
      </c>
      <c r="E106" s="42">
        <v>18130.256799999999</v>
      </c>
      <c r="I106" s="4"/>
      <c r="J106" s="4"/>
    </row>
    <row r="107" spans="4:10" x14ac:dyDescent="0.3">
      <c r="D107" t="s">
        <v>1575</v>
      </c>
      <c r="E107" s="42">
        <v>18127.057499999999</v>
      </c>
      <c r="I107" s="4"/>
      <c r="J107" s="4"/>
    </row>
    <row r="108" spans="4:10" x14ac:dyDescent="0.3">
      <c r="D108" t="s">
        <v>2299</v>
      </c>
      <c r="E108" s="42">
        <v>18120.759699999999</v>
      </c>
      <c r="I108" s="4"/>
      <c r="J108" s="4"/>
    </row>
    <row r="109" spans="4:10" x14ac:dyDescent="0.3">
      <c r="D109" t="s">
        <v>2289</v>
      </c>
      <c r="E109" s="42">
        <v>18117.1482</v>
      </c>
      <c r="I109" s="4"/>
      <c r="J109" s="4"/>
    </row>
    <row r="110" spans="4:10" x14ac:dyDescent="0.3">
      <c r="D110" t="s">
        <v>757</v>
      </c>
      <c r="E110" s="42">
        <v>18112.460500000001</v>
      </c>
      <c r="I110" s="4"/>
      <c r="J110" s="4"/>
    </row>
    <row r="111" spans="4:10" x14ac:dyDescent="0.3">
      <c r="D111" t="s">
        <v>478</v>
      </c>
      <c r="E111" s="42">
        <v>18110.902100000003</v>
      </c>
      <c r="I111" s="4"/>
      <c r="J111" s="4"/>
    </row>
    <row r="112" spans="4:10" x14ac:dyDescent="0.3">
      <c r="D112" t="s">
        <v>446</v>
      </c>
      <c r="E112" s="42">
        <v>18097.901600000001</v>
      </c>
      <c r="I112" s="4"/>
      <c r="J112" s="4"/>
    </row>
    <row r="113" spans="4:10" x14ac:dyDescent="0.3">
      <c r="D113" t="s">
        <v>1424</v>
      </c>
      <c r="E113" s="42">
        <v>18066.97</v>
      </c>
      <c r="I113" s="4"/>
      <c r="J113" s="4"/>
    </row>
    <row r="114" spans="4:10" x14ac:dyDescent="0.3">
      <c r="D114" t="s">
        <v>1648</v>
      </c>
      <c r="E114" s="42">
        <v>18057.115900000001</v>
      </c>
      <c r="I114" s="4"/>
      <c r="J114" s="4"/>
    </row>
    <row r="115" spans="4:10" x14ac:dyDescent="0.3">
      <c r="D115" t="s">
        <v>1297</v>
      </c>
      <c r="E115" s="42">
        <v>18042.642</v>
      </c>
      <c r="I115" s="4"/>
      <c r="J115" s="4"/>
    </row>
    <row r="116" spans="4:10" x14ac:dyDescent="0.3">
      <c r="D116" t="s">
        <v>1918</v>
      </c>
      <c r="E116" s="42">
        <v>17984.612699999998</v>
      </c>
      <c r="I116" s="4"/>
      <c r="J116" s="4"/>
    </row>
    <row r="117" spans="4:10" x14ac:dyDescent="0.3">
      <c r="D117" t="s">
        <v>947</v>
      </c>
      <c r="E117" s="42">
        <v>17921.367900000001</v>
      </c>
      <c r="I117" s="4"/>
      <c r="J117" s="4"/>
    </row>
    <row r="118" spans="4:10" x14ac:dyDescent="0.3">
      <c r="D118" t="s">
        <v>1052</v>
      </c>
      <c r="E118" s="42">
        <v>17910.4692</v>
      </c>
      <c r="I118" s="4"/>
      <c r="J118" s="4"/>
    </row>
    <row r="119" spans="4:10" x14ac:dyDescent="0.3">
      <c r="D119" t="s">
        <v>1851</v>
      </c>
      <c r="E119" s="42">
        <v>17880.596000000001</v>
      </c>
      <c r="I119" s="4"/>
      <c r="J119" s="4"/>
    </row>
    <row r="120" spans="4:10" x14ac:dyDescent="0.3">
      <c r="D120" t="s">
        <v>2486</v>
      </c>
      <c r="E120" s="42">
        <v>17842.965400000001</v>
      </c>
      <c r="I120" s="4"/>
      <c r="J120" s="4"/>
    </row>
    <row r="121" spans="4:10" x14ac:dyDescent="0.3">
      <c r="D121" t="s">
        <v>2101</v>
      </c>
      <c r="E121" s="42">
        <v>17840.269400000001</v>
      </c>
      <c r="I121" s="4"/>
      <c r="J121" s="4"/>
    </row>
    <row r="122" spans="4:10" x14ac:dyDescent="0.3">
      <c r="D122" t="s">
        <v>212</v>
      </c>
      <c r="E122" s="42">
        <v>17836.093199999999</v>
      </c>
      <c r="I122" s="4"/>
      <c r="J122" s="4"/>
    </row>
    <row r="123" spans="4:10" x14ac:dyDescent="0.3">
      <c r="D123" t="s">
        <v>2287</v>
      </c>
      <c r="E123" s="42">
        <v>17806.192299999999</v>
      </c>
      <c r="I123" s="4"/>
      <c r="J123" s="4"/>
    </row>
    <row r="124" spans="4:10" x14ac:dyDescent="0.3">
      <c r="D124" t="s">
        <v>744</v>
      </c>
      <c r="E124" s="42">
        <v>17749.7834</v>
      </c>
      <c r="I124" s="4"/>
      <c r="J124" s="4"/>
    </row>
    <row r="125" spans="4:10" x14ac:dyDescent="0.3">
      <c r="D125" t="s">
        <v>1561</v>
      </c>
      <c r="E125" s="42">
        <v>17731.1479</v>
      </c>
      <c r="I125" s="4"/>
      <c r="J125" s="4"/>
    </row>
    <row r="126" spans="4:10" x14ac:dyDescent="0.3">
      <c r="D126" t="s">
        <v>295</v>
      </c>
      <c r="E126" s="42">
        <v>17711.724999999999</v>
      </c>
      <c r="I126" s="4"/>
      <c r="J126" s="4"/>
    </row>
    <row r="127" spans="4:10" x14ac:dyDescent="0.3">
      <c r="D127" t="s">
        <v>2266</v>
      </c>
      <c r="E127" s="42">
        <v>17707.021700000001</v>
      </c>
      <c r="I127" s="4"/>
      <c r="J127" s="4"/>
    </row>
    <row r="128" spans="4:10" x14ac:dyDescent="0.3">
      <c r="D128" t="s">
        <v>1567</v>
      </c>
      <c r="E128" s="42">
        <v>17626.760700000003</v>
      </c>
      <c r="I128" s="4"/>
      <c r="J128" s="4"/>
    </row>
    <row r="129" spans="4:10" x14ac:dyDescent="0.3">
      <c r="D129" t="s">
        <v>660</v>
      </c>
      <c r="E129" s="42">
        <v>17611.737099999998</v>
      </c>
      <c r="I129" s="4"/>
      <c r="J129" s="4"/>
    </row>
    <row r="130" spans="4:10" x14ac:dyDescent="0.3">
      <c r="D130" t="s">
        <v>363</v>
      </c>
      <c r="E130" s="42">
        <v>17555.156000000003</v>
      </c>
      <c r="I130" s="4"/>
      <c r="J130" s="4"/>
    </row>
    <row r="131" spans="4:10" x14ac:dyDescent="0.3">
      <c r="D131" t="s">
        <v>885</v>
      </c>
      <c r="E131" s="42">
        <v>17436.843000000001</v>
      </c>
      <c r="I131" s="4"/>
      <c r="J131" s="4"/>
    </row>
    <row r="132" spans="4:10" x14ac:dyDescent="0.3">
      <c r="D132" t="s">
        <v>1081</v>
      </c>
      <c r="E132" s="42">
        <v>17398.757799999999</v>
      </c>
      <c r="I132" s="4"/>
      <c r="J132" s="4"/>
    </row>
    <row r="133" spans="4:10" x14ac:dyDescent="0.3">
      <c r="D133" t="s">
        <v>1301</v>
      </c>
      <c r="E133" s="42">
        <v>17378.0288</v>
      </c>
      <c r="I133" s="4"/>
      <c r="J133" s="4"/>
    </row>
    <row r="134" spans="4:10" x14ac:dyDescent="0.3">
      <c r="D134" t="s">
        <v>2352</v>
      </c>
      <c r="E134" s="42">
        <v>17259.694800000001</v>
      </c>
      <c r="I134" s="4"/>
      <c r="J134" s="4"/>
    </row>
    <row r="135" spans="4:10" x14ac:dyDescent="0.3">
      <c r="D135" t="s">
        <v>1699</v>
      </c>
      <c r="E135" s="42">
        <v>17222.471099999999</v>
      </c>
      <c r="I135" s="4"/>
      <c r="J135" s="4"/>
    </row>
    <row r="136" spans="4:10" x14ac:dyDescent="0.3">
      <c r="D136" t="s">
        <v>1669</v>
      </c>
      <c r="E136" s="42">
        <v>17213.644800000002</v>
      </c>
      <c r="I136" s="4"/>
      <c r="J136" s="4"/>
    </row>
    <row r="137" spans="4:10" x14ac:dyDescent="0.3">
      <c r="D137" t="s">
        <v>1601</v>
      </c>
      <c r="E137" s="42">
        <v>17179.741300000002</v>
      </c>
      <c r="I137" s="4"/>
      <c r="J137" s="4"/>
    </row>
    <row r="138" spans="4:10" x14ac:dyDescent="0.3">
      <c r="D138" t="s">
        <v>1714</v>
      </c>
      <c r="E138" s="42">
        <v>17175.660800000001</v>
      </c>
      <c r="J138" s="4"/>
    </row>
    <row r="139" spans="4:10" x14ac:dyDescent="0.3">
      <c r="D139" t="s">
        <v>1275</v>
      </c>
      <c r="E139" s="42">
        <v>17162.4136</v>
      </c>
    </row>
    <row r="140" spans="4:10" x14ac:dyDescent="0.3">
      <c r="D140" t="s">
        <v>566</v>
      </c>
      <c r="E140" s="42">
        <v>17123.758599999997</v>
      </c>
    </row>
    <row r="141" spans="4:10" x14ac:dyDescent="0.3">
      <c r="D141" t="s">
        <v>2346</v>
      </c>
      <c r="E141" s="42">
        <v>17027.199499999999</v>
      </c>
    </row>
    <row r="142" spans="4:10" x14ac:dyDescent="0.3">
      <c r="D142" t="s">
        <v>1511</v>
      </c>
      <c r="E142" s="42">
        <v>17022.4931</v>
      </c>
    </row>
    <row r="143" spans="4:10" x14ac:dyDescent="0.3">
      <c r="D143" t="s">
        <v>1418</v>
      </c>
      <c r="E143" s="42">
        <v>16894.297500000001</v>
      </c>
    </row>
    <row r="144" spans="4:10" x14ac:dyDescent="0.3">
      <c r="D144" t="s">
        <v>1323</v>
      </c>
      <c r="E144" s="42">
        <v>16886.3364</v>
      </c>
    </row>
    <row r="145" spans="4:5" x14ac:dyDescent="0.3">
      <c r="D145" t="s">
        <v>249</v>
      </c>
      <c r="E145" s="42">
        <v>16858.2166</v>
      </c>
    </row>
    <row r="146" spans="4:5" x14ac:dyDescent="0.3">
      <c r="D146" t="s">
        <v>1394</v>
      </c>
      <c r="E146" s="42">
        <v>16809.762299999999</v>
      </c>
    </row>
    <row r="147" spans="4:5" x14ac:dyDescent="0.3">
      <c r="D147" t="s">
        <v>1122</v>
      </c>
      <c r="E147" s="42">
        <v>16641.3832</v>
      </c>
    </row>
    <row r="148" spans="4:5" x14ac:dyDescent="0.3">
      <c r="D148" t="s">
        <v>1211</v>
      </c>
      <c r="E148" s="42">
        <v>16556.983800000002</v>
      </c>
    </row>
    <row r="149" spans="4:5" x14ac:dyDescent="0.3">
      <c r="D149" t="s">
        <v>1754</v>
      </c>
      <c r="E149" s="42">
        <v>16504.576799999999</v>
      </c>
    </row>
    <row r="150" spans="4:5" x14ac:dyDescent="0.3">
      <c r="D150" t="s">
        <v>1973</v>
      </c>
      <c r="E150" s="42">
        <v>16485.350299999998</v>
      </c>
    </row>
    <row r="151" spans="4:5" x14ac:dyDescent="0.3">
      <c r="D151" t="s">
        <v>1887</v>
      </c>
      <c r="E151" s="42">
        <v>16476.295999999998</v>
      </c>
    </row>
    <row r="152" spans="4:5" x14ac:dyDescent="0.3">
      <c r="D152" t="s">
        <v>1003</v>
      </c>
      <c r="E152" s="42">
        <v>16456.006699999998</v>
      </c>
    </row>
    <row r="153" spans="4:5" x14ac:dyDescent="0.3">
      <c r="D153" t="s">
        <v>2110</v>
      </c>
      <c r="E153" s="42">
        <v>16365.216399999999</v>
      </c>
    </row>
    <row r="154" spans="4:5" x14ac:dyDescent="0.3">
      <c r="D154" t="s">
        <v>1498</v>
      </c>
      <c r="E154" s="42">
        <v>16331.818500000001</v>
      </c>
    </row>
    <row r="155" spans="4:5" x14ac:dyDescent="0.3">
      <c r="D155" t="s">
        <v>2249</v>
      </c>
      <c r="E155" s="42">
        <v>16323.45</v>
      </c>
    </row>
    <row r="156" spans="4:5" x14ac:dyDescent="0.3">
      <c r="D156" t="s">
        <v>1733</v>
      </c>
      <c r="E156" s="42">
        <v>16301.045899999999</v>
      </c>
    </row>
    <row r="157" spans="4:5" x14ac:dyDescent="0.3">
      <c r="D157" t="s">
        <v>240</v>
      </c>
      <c r="E157" s="42">
        <v>16281.106100000001</v>
      </c>
    </row>
    <row r="158" spans="4:5" x14ac:dyDescent="0.3">
      <c r="D158" t="s">
        <v>1766</v>
      </c>
      <c r="E158" s="42">
        <v>16264.431</v>
      </c>
    </row>
    <row r="159" spans="4:5" x14ac:dyDescent="0.3">
      <c r="D159" t="s">
        <v>2180</v>
      </c>
      <c r="E159" s="42">
        <v>16252.851700000001</v>
      </c>
    </row>
    <row r="160" spans="4:5" x14ac:dyDescent="0.3">
      <c r="D160" t="s">
        <v>1391</v>
      </c>
      <c r="E160" s="42">
        <v>16238.3778</v>
      </c>
    </row>
    <row r="161" spans="4:5" x14ac:dyDescent="0.3">
      <c r="D161" t="s">
        <v>1204</v>
      </c>
      <c r="E161" s="42">
        <v>16238.3778</v>
      </c>
    </row>
    <row r="162" spans="4:5" x14ac:dyDescent="0.3">
      <c r="D162" t="s">
        <v>253</v>
      </c>
      <c r="E162" s="42">
        <v>16222.588300000001</v>
      </c>
    </row>
    <row r="163" spans="4:5" x14ac:dyDescent="0.3">
      <c r="D163" t="s">
        <v>625</v>
      </c>
      <c r="E163" s="42">
        <v>16210.274800000001</v>
      </c>
    </row>
    <row r="164" spans="4:5" x14ac:dyDescent="0.3">
      <c r="D164" t="s">
        <v>938</v>
      </c>
      <c r="E164" s="42">
        <v>16201.2768</v>
      </c>
    </row>
    <row r="165" spans="4:5" x14ac:dyDescent="0.3">
      <c r="D165" t="s">
        <v>1415</v>
      </c>
      <c r="E165" s="42">
        <v>16201.203100000001</v>
      </c>
    </row>
    <row r="166" spans="4:5" x14ac:dyDescent="0.3">
      <c r="D166" t="s">
        <v>1998</v>
      </c>
      <c r="E166" s="42">
        <v>16188.3711</v>
      </c>
    </row>
    <row r="167" spans="4:5" x14ac:dyDescent="0.3">
      <c r="D167" t="s">
        <v>468</v>
      </c>
      <c r="E167" s="42">
        <v>16163.142100000001</v>
      </c>
    </row>
    <row r="168" spans="4:5" x14ac:dyDescent="0.3">
      <c r="D168" t="s">
        <v>2464</v>
      </c>
      <c r="E168" s="42">
        <v>16145.684799999999</v>
      </c>
    </row>
    <row r="169" spans="4:5" x14ac:dyDescent="0.3">
      <c r="D169" t="s">
        <v>344</v>
      </c>
      <c r="E169" s="42">
        <v>16129.4146</v>
      </c>
    </row>
    <row r="170" spans="4:5" x14ac:dyDescent="0.3">
      <c r="D170" t="s">
        <v>1552</v>
      </c>
      <c r="E170" s="42">
        <v>16102.3691</v>
      </c>
    </row>
    <row r="171" spans="4:5" x14ac:dyDescent="0.3">
      <c r="D171" t="s">
        <v>1387</v>
      </c>
      <c r="E171" s="42">
        <v>16067.4712</v>
      </c>
    </row>
    <row r="172" spans="4:5" x14ac:dyDescent="0.3">
      <c r="D172" t="s">
        <v>1556</v>
      </c>
      <c r="E172" s="42">
        <v>16056.591200000001</v>
      </c>
    </row>
    <row r="173" spans="4:5" x14ac:dyDescent="0.3">
      <c r="D173" t="s">
        <v>532</v>
      </c>
      <c r="E173" s="42">
        <v>16045.630500000001</v>
      </c>
    </row>
    <row r="174" spans="4:5" x14ac:dyDescent="0.3">
      <c r="D174" t="s">
        <v>1914</v>
      </c>
      <c r="E174" s="42">
        <v>16020.116400000001</v>
      </c>
    </row>
    <row r="175" spans="4:5" x14ac:dyDescent="0.3">
      <c r="D175" t="s">
        <v>2347</v>
      </c>
      <c r="E175" s="42">
        <v>15991.237800000001</v>
      </c>
    </row>
    <row r="176" spans="4:5" x14ac:dyDescent="0.3">
      <c r="D176" t="s">
        <v>848</v>
      </c>
      <c r="E176" s="42">
        <v>15991.237800000001</v>
      </c>
    </row>
    <row r="177" spans="4:5" x14ac:dyDescent="0.3">
      <c r="D177" t="s">
        <v>373</v>
      </c>
      <c r="E177" s="42">
        <v>15856.649399999998</v>
      </c>
    </row>
    <row r="178" spans="4:5" x14ac:dyDescent="0.3">
      <c r="D178" t="s">
        <v>1707</v>
      </c>
      <c r="E178" s="42">
        <v>15815.557500000001</v>
      </c>
    </row>
    <row r="179" spans="4:5" x14ac:dyDescent="0.3">
      <c r="D179" t="s">
        <v>1691</v>
      </c>
      <c r="E179" s="42">
        <v>15815.557500000001</v>
      </c>
    </row>
    <row r="180" spans="4:5" x14ac:dyDescent="0.3">
      <c r="D180" t="s">
        <v>1506</v>
      </c>
      <c r="E180" s="42">
        <v>15815.557500000001</v>
      </c>
    </row>
    <row r="181" spans="4:5" x14ac:dyDescent="0.3">
      <c r="D181" t="s">
        <v>666</v>
      </c>
      <c r="E181" s="42">
        <v>15815.557500000001</v>
      </c>
    </row>
    <row r="182" spans="4:5" x14ac:dyDescent="0.3">
      <c r="D182" t="s">
        <v>2256</v>
      </c>
      <c r="E182" s="42">
        <v>15812.6404</v>
      </c>
    </row>
    <row r="183" spans="4:5" x14ac:dyDescent="0.3">
      <c r="D183" t="s">
        <v>537</v>
      </c>
      <c r="E183" s="42">
        <v>15676.019700000001</v>
      </c>
    </row>
    <row r="184" spans="4:5" x14ac:dyDescent="0.3">
      <c r="D184" t="s">
        <v>1408</v>
      </c>
      <c r="E184" s="42">
        <v>15668.066499999999</v>
      </c>
    </row>
    <row r="185" spans="4:5" x14ac:dyDescent="0.3">
      <c r="D185" t="s">
        <v>1281</v>
      </c>
      <c r="E185" s="42">
        <v>15645.130499999999</v>
      </c>
    </row>
    <row r="186" spans="4:5" x14ac:dyDescent="0.3">
      <c r="D186" t="s">
        <v>2397</v>
      </c>
      <c r="E186" s="42">
        <v>15614.4208</v>
      </c>
    </row>
    <row r="187" spans="4:5" x14ac:dyDescent="0.3">
      <c r="D187" t="s">
        <v>830</v>
      </c>
      <c r="E187" s="42">
        <v>15607.8478</v>
      </c>
    </row>
    <row r="188" spans="4:5" x14ac:dyDescent="0.3">
      <c r="D188" t="s">
        <v>2197</v>
      </c>
      <c r="E188" s="42">
        <v>15552.985000000001</v>
      </c>
    </row>
    <row r="189" spans="4:5" x14ac:dyDescent="0.3">
      <c r="D189" t="s">
        <v>503</v>
      </c>
      <c r="E189" s="42">
        <v>15537.337100000001</v>
      </c>
    </row>
    <row r="190" spans="4:5" x14ac:dyDescent="0.3">
      <c r="D190" t="s">
        <v>1792</v>
      </c>
      <c r="E190" s="42">
        <v>15532.688099999999</v>
      </c>
    </row>
    <row r="191" spans="4:5" x14ac:dyDescent="0.3">
      <c r="D191" t="s">
        <v>1960</v>
      </c>
      <c r="E191" s="42">
        <v>15428.7935</v>
      </c>
    </row>
    <row r="192" spans="4:5" x14ac:dyDescent="0.3">
      <c r="D192" t="s">
        <v>2315</v>
      </c>
      <c r="E192" s="42">
        <v>15423.860499999999</v>
      </c>
    </row>
    <row r="193" spans="4:5" x14ac:dyDescent="0.3">
      <c r="D193" t="s">
        <v>2606</v>
      </c>
      <c r="E193" s="42">
        <v>15387.6901</v>
      </c>
    </row>
    <row r="194" spans="4:5" x14ac:dyDescent="0.3">
      <c r="D194" t="s">
        <v>1599</v>
      </c>
      <c r="E194" s="42">
        <v>15387.5838</v>
      </c>
    </row>
    <row r="195" spans="4:5" x14ac:dyDescent="0.3">
      <c r="D195" t="s">
        <v>393</v>
      </c>
      <c r="E195" s="42">
        <v>15358.990399999999</v>
      </c>
    </row>
    <row r="196" spans="4:5" x14ac:dyDescent="0.3">
      <c r="D196" t="s">
        <v>1686</v>
      </c>
      <c r="E196" s="42">
        <v>15358.1494</v>
      </c>
    </row>
    <row r="197" spans="4:5" x14ac:dyDescent="0.3">
      <c r="D197" t="s">
        <v>1525</v>
      </c>
      <c r="E197" s="42">
        <v>15356.922699999999</v>
      </c>
    </row>
    <row r="198" spans="4:5" x14ac:dyDescent="0.3">
      <c r="D198" t="s">
        <v>1111</v>
      </c>
      <c r="E198" s="42">
        <v>15340.979000000001</v>
      </c>
    </row>
    <row r="199" spans="4:5" x14ac:dyDescent="0.3">
      <c r="D199" t="s">
        <v>927</v>
      </c>
      <c r="E199" s="42">
        <v>15340.381099999999</v>
      </c>
    </row>
    <row r="200" spans="4:5" x14ac:dyDescent="0.3">
      <c r="D200" t="s">
        <v>1831</v>
      </c>
      <c r="E200" s="42">
        <v>15336.245699999999</v>
      </c>
    </row>
    <row r="201" spans="4:5" x14ac:dyDescent="0.3">
      <c r="D201" t="s">
        <v>643</v>
      </c>
      <c r="E201" s="42">
        <v>15301.6816</v>
      </c>
    </row>
    <row r="202" spans="4:5" x14ac:dyDescent="0.3">
      <c r="D202" t="s">
        <v>1321</v>
      </c>
      <c r="E202" s="42">
        <v>15274.906300000001</v>
      </c>
    </row>
    <row r="203" spans="4:5" x14ac:dyDescent="0.3">
      <c r="D203" t="s">
        <v>557</v>
      </c>
      <c r="E203" s="42">
        <v>15230.685799999999</v>
      </c>
    </row>
    <row r="204" spans="4:5" x14ac:dyDescent="0.3">
      <c r="D204" t="s">
        <v>705</v>
      </c>
      <c r="E204" s="42">
        <v>15217.098599999999</v>
      </c>
    </row>
    <row r="205" spans="4:5" x14ac:dyDescent="0.3">
      <c r="D205" t="s">
        <v>2582</v>
      </c>
      <c r="E205" s="42">
        <v>15213.1217</v>
      </c>
    </row>
    <row r="206" spans="4:5" x14ac:dyDescent="0.3">
      <c r="D206" t="s">
        <v>2440</v>
      </c>
      <c r="E206" s="42">
        <v>15207.852499999999</v>
      </c>
    </row>
    <row r="207" spans="4:5" x14ac:dyDescent="0.3">
      <c r="D207" t="s">
        <v>529</v>
      </c>
      <c r="E207" s="42">
        <v>15119.718799999999</v>
      </c>
    </row>
    <row r="208" spans="4:5" x14ac:dyDescent="0.3">
      <c r="D208" t="s">
        <v>1728</v>
      </c>
      <c r="E208" s="42">
        <v>15114.0911</v>
      </c>
    </row>
    <row r="209" spans="4:5" x14ac:dyDescent="0.3">
      <c r="D209" t="s">
        <v>1954</v>
      </c>
      <c r="E209" s="42">
        <v>15102.8357</v>
      </c>
    </row>
    <row r="210" spans="4:5" x14ac:dyDescent="0.3">
      <c r="D210" t="s">
        <v>2250</v>
      </c>
      <c r="E210" s="42">
        <v>15033.8791</v>
      </c>
    </row>
    <row r="211" spans="4:5" x14ac:dyDescent="0.3">
      <c r="D211" t="s">
        <v>721</v>
      </c>
      <c r="E211" s="42">
        <v>15024.0314</v>
      </c>
    </row>
    <row r="212" spans="4:5" x14ac:dyDescent="0.3">
      <c r="D212" t="s">
        <v>2227</v>
      </c>
      <c r="E212" s="42">
        <v>14988.244200000001</v>
      </c>
    </row>
    <row r="213" spans="4:5" x14ac:dyDescent="0.3">
      <c r="D213" t="s">
        <v>1279</v>
      </c>
      <c r="E213" s="42">
        <v>14929.410599999999</v>
      </c>
    </row>
    <row r="214" spans="4:5" x14ac:dyDescent="0.3">
      <c r="D214" t="s">
        <v>2024</v>
      </c>
      <c r="E214" s="42">
        <v>14884.518600000001</v>
      </c>
    </row>
    <row r="215" spans="4:5" x14ac:dyDescent="0.3">
      <c r="D215" t="s">
        <v>1119</v>
      </c>
      <c r="E215" s="42">
        <v>14784.5728</v>
      </c>
    </row>
    <row r="216" spans="4:5" x14ac:dyDescent="0.3">
      <c r="D216" t="s">
        <v>2605</v>
      </c>
      <c r="E216" s="42">
        <v>14727.170600000001</v>
      </c>
    </row>
    <row r="217" spans="4:5" x14ac:dyDescent="0.3">
      <c r="D217" t="s">
        <v>351</v>
      </c>
      <c r="E217" s="42">
        <v>14652.507600000001</v>
      </c>
    </row>
    <row r="218" spans="4:5" x14ac:dyDescent="0.3">
      <c r="D218" t="s">
        <v>589</v>
      </c>
      <c r="E218" s="42">
        <v>14602.121800000001</v>
      </c>
    </row>
    <row r="219" spans="4:5" x14ac:dyDescent="0.3">
      <c r="D219" t="s">
        <v>1363</v>
      </c>
      <c r="E219" s="42">
        <v>14593.344300000001</v>
      </c>
    </row>
    <row r="220" spans="4:5" x14ac:dyDescent="0.3">
      <c r="D220" t="s">
        <v>917</v>
      </c>
      <c r="E220" s="42">
        <v>14534.1476</v>
      </c>
    </row>
    <row r="221" spans="4:5" x14ac:dyDescent="0.3">
      <c r="D221" t="s">
        <v>1741</v>
      </c>
      <c r="E221" s="42">
        <v>14533.4552</v>
      </c>
    </row>
    <row r="222" spans="4:5" x14ac:dyDescent="0.3">
      <c r="D222" t="s">
        <v>939</v>
      </c>
      <c r="E222" s="42">
        <v>14494.8585</v>
      </c>
    </row>
    <row r="223" spans="4:5" x14ac:dyDescent="0.3">
      <c r="D223" t="s">
        <v>1469</v>
      </c>
      <c r="E223" s="42">
        <v>14479.732400000001</v>
      </c>
    </row>
    <row r="224" spans="4:5" x14ac:dyDescent="0.3">
      <c r="D224" t="s">
        <v>680</v>
      </c>
      <c r="E224" s="42">
        <v>14456.017300000001</v>
      </c>
    </row>
    <row r="225" spans="4:5" x14ac:dyDescent="0.3">
      <c r="D225" t="s">
        <v>348</v>
      </c>
      <c r="E225" s="42">
        <v>14456.017300000001</v>
      </c>
    </row>
    <row r="226" spans="4:5" x14ac:dyDescent="0.3">
      <c r="D226" t="s">
        <v>1468</v>
      </c>
      <c r="E226" s="42">
        <v>14434.113600000001</v>
      </c>
    </row>
    <row r="227" spans="4:5" x14ac:dyDescent="0.3">
      <c r="D227" t="s">
        <v>2060</v>
      </c>
      <c r="E227" s="42">
        <v>14267.311300000001</v>
      </c>
    </row>
    <row r="228" spans="4:5" x14ac:dyDescent="0.3">
      <c r="D228" t="s">
        <v>1926</v>
      </c>
      <c r="E228" s="42">
        <v>14259.549299999999</v>
      </c>
    </row>
    <row r="229" spans="4:5" x14ac:dyDescent="0.3">
      <c r="D229" t="s">
        <v>1042</v>
      </c>
      <c r="E229" s="42">
        <v>14224.387000000001</v>
      </c>
    </row>
    <row r="230" spans="4:5" x14ac:dyDescent="0.3">
      <c r="D230" t="s">
        <v>1039</v>
      </c>
      <c r="E230" s="42">
        <v>14214.4336</v>
      </c>
    </row>
    <row r="231" spans="4:5" x14ac:dyDescent="0.3">
      <c r="D231" t="s">
        <v>291</v>
      </c>
      <c r="E231" s="42">
        <v>14214.4336</v>
      </c>
    </row>
    <row r="232" spans="4:5" x14ac:dyDescent="0.3">
      <c r="D232" t="s">
        <v>889</v>
      </c>
      <c r="E232" s="42">
        <v>14195.472600000001</v>
      </c>
    </row>
    <row r="233" spans="4:5" x14ac:dyDescent="0.3">
      <c r="D233" t="s">
        <v>448</v>
      </c>
      <c r="E233" s="42">
        <v>14093.740900000001</v>
      </c>
    </row>
    <row r="234" spans="4:5" x14ac:dyDescent="0.3">
      <c r="D234" t="s">
        <v>2235</v>
      </c>
      <c r="E234" s="42">
        <v>13951.401100000001</v>
      </c>
    </row>
    <row r="235" spans="4:5" x14ac:dyDescent="0.3">
      <c r="D235" t="s">
        <v>1919</v>
      </c>
      <c r="E235" s="42">
        <v>13881.383400000001</v>
      </c>
    </row>
    <row r="236" spans="4:5" x14ac:dyDescent="0.3">
      <c r="D236" t="s">
        <v>1810</v>
      </c>
      <c r="E236" s="42">
        <v>13860.537</v>
      </c>
    </row>
    <row r="237" spans="4:5" x14ac:dyDescent="0.3">
      <c r="D237" t="s">
        <v>2156</v>
      </c>
      <c r="E237" s="42">
        <v>13782.0504</v>
      </c>
    </row>
    <row r="238" spans="4:5" x14ac:dyDescent="0.3">
      <c r="D238" t="s">
        <v>2533</v>
      </c>
      <c r="E238" s="42">
        <v>13781.867700000001</v>
      </c>
    </row>
    <row r="239" spans="4:5" x14ac:dyDescent="0.3">
      <c r="D239" t="s">
        <v>1458</v>
      </c>
      <c r="E239" s="42">
        <v>13764.0677</v>
      </c>
    </row>
    <row r="240" spans="4:5" x14ac:dyDescent="0.3">
      <c r="D240" t="s">
        <v>2590</v>
      </c>
      <c r="E240" s="42">
        <v>13731.231600000001</v>
      </c>
    </row>
    <row r="241" spans="4:5" x14ac:dyDescent="0.3">
      <c r="D241" t="s">
        <v>238</v>
      </c>
      <c r="E241" s="42">
        <v>13727.799800000001</v>
      </c>
    </row>
    <row r="242" spans="4:5" x14ac:dyDescent="0.3">
      <c r="D242" t="s">
        <v>1853</v>
      </c>
      <c r="E242" s="42">
        <v>13709.5021</v>
      </c>
    </row>
    <row r="243" spans="4:5" x14ac:dyDescent="0.3">
      <c r="D243" t="s">
        <v>893</v>
      </c>
      <c r="E243" s="42">
        <v>13650.716100000001</v>
      </c>
    </row>
    <row r="244" spans="4:5" x14ac:dyDescent="0.3">
      <c r="D244" t="s">
        <v>1019</v>
      </c>
      <c r="E244" s="42">
        <v>13610.2914</v>
      </c>
    </row>
    <row r="245" spans="4:5" x14ac:dyDescent="0.3">
      <c r="D245" t="s">
        <v>2209</v>
      </c>
      <c r="E245" s="42">
        <v>13588.875899999999</v>
      </c>
    </row>
    <row r="246" spans="4:5" x14ac:dyDescent="0.3">
      <c r="D246" t="s">
        <v>1934</v>
      </c>
      <c r="E246" s="42">
        <v>13569.2346</v>
      </c>
    </row>
    <row r="247" spans="4:5" x14ac:dyDescent="0.3">
      <c r="D247" t="s">
        <v>2203</v>
      </c>
      <c r="E247" s="42">
        <v>13559.1131</v>
      </c>
    </row>
    <row r="248" spans="4:5" x14ac:dyDescent="0.3">
      <c r="D248" t="s">
        <v>1710</v>
      </c>
      <c r="E248" s="42">
        <v>13546.438099999999</v>
      </c>
    </row>
    <row r="249" spans="4:5" x14ac:dyDescent="0.3">
      <c r="D249" t="s">
        <v>2584</v>
      </c>
      <c r="E249" s="42">
        <v>13546.330600000001</v>
      </c>
    </row>
    <row r="250" spans="4:5" x14ac:dyDescent="0.3">
      <c r="D250" t="s">
        <v>2221</v>
      </c>
      <c r="E250" s="42">
        <v>13535.916300000001</v>
      </c>
    </row>
    <row r="251" spans="4:5" x14ac:dyDescent="0.3">
      <c r="D251" t="s">
        <v>2031</v>
      </c>
      <c r="E251" s="42">
        <v>13513.578</v>
      </c>
    </row>
    <row r="252" spans="4:5" x14ac:dyDescent="0.3">
      <c r="D252" t="s">
        <v>2243</v>
      </c>
      <c r="E252" s="42">
        <v>13501.2611</v>
      </c>
    </row>
    <row r="253" spans="4:5" x14ac:dyDescent="0.3">
      <c r="D253" t="s">
        <v>1185</v>
      </c>
      <c r="E253" s="42">
        <v>13494.812099999999</v>
      </c>
    </row>
    <row r="254" spans="4:5" x14ac:dyDescent="0.3">
      <c r="D254" t="s">
        <v>1945</v>
      </c>
      <c r="E254" s="42">
        <v>13449.196</v>
      </c>
    </row>
    <row r="255" spans="4:5" x14ac:dyDescent="0.3">
      <c r="D255" t="s">
        <v>272</v>
      </c>
      <c r="E255" s="42">
        <v>13405.6587</v>
      </c>
    </row>
    <row r="256" spans="4:5" x14ac:dyDescent="0.3">
      <c r="D256" t="s">
        <v>2097</v>
      </c>
      <c r="E256" s="42">
        <v>13394.303699999999</v>
      </c>
    </row>
    <row r="257" spans="4:5" x14ac:dyDescent="0.3">
      <c r="D257" t="s">
        <v>2444</v>
      </c>
      <c r="E257" s="42">
        <v>13378.400800000001</v>
      </c>
    </row>
    <row r="258" spans="4:5" x14ac:dyDescent="0.3">
      <c r="D258" t="s">
        <v>368</v>
      </c>
      <c r="E258" s="42">
        <v>13365.4002</v>
      </c>
    </row>
    <row r="259" spans="4:5" x14ac:dyDescent="0.3">
      <c r="D259" t="s">
        <v>1571</v>
      </c>
      <c r="E259" s="42">
        <v>13326.031499999999</v>
      </c>
    </row>
    <row r="260" spans="4:5" x14ac:dyDescent="0.3">
      <c r="D260" t="s">
        <v>2408</v>
      </c>
      <c r="E260" s="42">
        <v>13223.8945</v>
      </c>
    </row>
    <row r="261" spans="4:5" x14ac:dyDescent="0.3">
      <c r="D261" t="s">
        <v>1328</v>
      </c>
      <c r="E261" s="42">
        <v>13039.7742</v>
      </c>
    </row>
    <row r="262" spans="4:5" x14ac:dyDescent="0.3">
      <c r="D262" t="s">
        <v>2108</v>
      </c>
      <c r="E262" s="42">
        <v>13007.868</v>
      </c>
    </row>
    <row r="263" spans="4:5" x14ac:dyDescent="0.3">
      <c r="D263" t="s">
        <v>2515</v>
      </c>
      <c r="E263" s="42">
        <v>12860.3349</v>
      </c>
    </row>
    <row r="264" spans="4:5" x14ac:dyDescent="0.3">
      <c r="D264" t="s">
        <v>1943</v>
      </c>
      <c r="E264" s="42">
        <v>12828.2217</v>
      </c>
    </row>
    <row r="265" spans="4:5" x14ac:dyDescent="0.3">
      <c r="D265" t="s">
        <v>1011</v>
      </c>
      <c r="E265" s="42">
        <v>12807.674000000001</v>
      </c>
    </row>
    <row r="266" spans="4:5" x14ac:dyDescent="0.3">
      <c r="D266" t="s">
        <v>2575</v>
      </c>
      <c r="E266" s="42">
        <v>12775.919</v>
      </c>
    </row>
    <row r="267" spans="4:5" x14ac:dyDescent="0.3">
      <c r="D267" t="s">
        <v>1840</v>
      </c>
      <c r="E267" s="42">
        <v>12744.281199999999</v>
      </c>
    </row>
    <row r="268" spans="4:5" x14ac:dyDescent="0.3">
      <c r="D268" t="s">
        <v>2578</v>
      </c>
      <c r="E268" s="42">
        <v>12729.190999999999</v>
      </c>
    </row>
    <row r="269" spans="4:5" x14ac:dyDescent="0.3">
      <c r="D269" t="s">
        <v>1767</v>
      </c>
      <c r="E269" s="42">
        <v>12680.477500000001</v>
      </c>
    </row>
    <row r="270" spans="4:5" x14ac:dyDescent="0.3">
      <c r="D270" t="s">
        <v>1141</v>
      </c>
      <c r="E270" s="42">
        <v>12673.9485</v>
      </c>
    </row>
    <row r="271" spans="4:5" x14ac:dyDescent="0.3">
      <c r="D271" t="s">
        <v>1395</v>
      </c>
      <c r="E271" s="42">
        <v>12659.227299999999</v>
      </c>
    </row>
    <row r="272" spans="4:5" x14ac:dyDescent="0.3">
      <c r="D272" t="s">
        <v>1118</v>
      </c>
      <c r="E272" s="42">
        <v>12652.86</v>
      </c>
    </row>
    <row r="273" spans="4:5" x14ac:dyDescent="0.3">
      <c r="D273" t="s">
        <v>825</v>
      </c>
      <c r="E273" s="42">
        <v>12629.849399999999</v>
      </c>
    </row>
    <row r="274" spans="4:5" x14ac:dyDescent="0.3">
      <c r="D274" t="s">
        <v>469</v>
      </c>
      <c r="E274" s="42">
        <v>12599.6996</v>
      </c>
    </row>
    <row r="275" spans="4:5" x14ac:dyDescent="0.3">
      <c r="D275" t="s">
        <v>708</v>
      </c>
      <c r="E275" s="42">
        <v>12587.493</v>
      </c>
    </row>
    <row r="276" spans="4:5" x14ac:dyDescent="0.3">
      <c r="D276" t="s">
        <v>2434</v>
      </c>
      <c r="E276" s="42">
        <v>12582.1535</v>
      </c>
    </row>
    <row r="277" spans="4:5" x14ac:dyDescent="0.3">
      <c r="D277" t="s">
        <v>2220</v>
      </c>
      <c r="E277" s="42">
        <v>12575.5051</v>
      </c>
    </row>
    <row r="278" spans="4:5" x14ac:dyDescent="0.3">
      <c r="D278" t="s">
        <v>807</v>
      </c>
      <c r="E278" s="42">
        <v>12543.340900000001</v>
      </c>
    </row>
    <row r="279" spans="4:5" x14ac:dyDescent="0.3">
      <c r="D279" t="s">
        <v>983</v>
      </c>
      <c r="E279" s="42">
        <v>12516.1044</v>
      </c>
    </row>
    <row r="280" spans="4:5" x14ac:dyDescent="0.3">
      <c r="D280" t="s">
        <v>1353</v>
      </c>
      <c r="E280" s="42">
        <v>12515.7785</v>
      </c>
    </row>
    <row r="281" spans="4:5" x14ac:dyDescent="0.3">
      <c r="D281" t="s">
        <v>1047</v>
      </c>
      <c r="E281" s="42">
        <v>12514.969300000001</v>
      </c>
    </row>
    <row r="282" spans="4:5" x14ac:dyDescent="0.3">
      <c r="D282" t="s">
        <v>421</v>
      </c>
      <c r="E282" s="42">
        <v>12493.270399999999</v>
      </c>
    </row>
    <row r="283" spans="4:5" x14ac:dyDescent="0.3">
      <c r="D283" t="s">
        <v>1282</v>
      </c>
      <c r="E283" s="42">
        <v>12482.4197</v>
      </c>
    </row>
    <row r="284" spans="4:5" x14ac:dyDescent="0.3">
      <c r="D284" t="s">
        <v>2244</v>
      </c>
      <c r="E284" s="42">
        <v>12481.3593</v>
      </c>
    </row>
    <row r="285" spans="4:5" x14ac:dyDescent="0.3">
      <c r="D285" t="s">
        <v>2121</v>
      </c>
      <c r="E285" s="42">
        <v>12479.1185</v>
      </c>
    </row>
    <row r="286" spans="4:5" x14ac:dyDescent="0.3">
      <c r="D286" t="s">
        <v>1130</v>
      </c>
      <c r="E286" s="42">
        <v>12478.262699999999</v>
      </c>
    </row>
    <row r="287" spans="4:5" x14ac:dyDescent="0.3">
      <c r="D287" t="s">
        <v>1345</v>
      </c>
      <c r="E287" s="42">
        <v>12437.6294</v>
      </c>
    </row>
    <row r="288" spans="4:5" x14ac:dyDescent="0.3">
      <c r="D288" t="s">
        <v>690</v>
      </c>
      <c r="E288" s="42">
        <v>12437.6294</v>
      </c>
    </row>
    <row r="289" spans="4:5" x14ac:dyDescent="0.3">
      <c r="D289" t="s">
        <v>1673</v>
      </c>
      <c r="E289" s="42">
        <v>12382.0177</v>
      </c>
    </row>
    <row r="290" spans="4:5" x14ac:dyDescent="0.3">
      <c r="D290" t="s">
        <v>2104</v>
      </c>
      <c r="E290" s="42">
        <v>12369.6</v>
      </c>
    </row>
    <row r="291" spans="4:5" x14ac:dyDescent="0.3">
      <c r="D291" t="s">
        <v>1900</v>
      </c>
      <c r="E291" s="42">
        <v>12369.6</v>
      </c>
    </row>
    <row r="292" spans="4:5" x14ac:dyDescent="0.3">
      <c r="D292" t="s">
        <v>1993</v>
      </c>
      <c r="E292" s="42">
        <v>12369.6</v>
      </c>
    </row>
    <row r="293" spans="4:5" x14ac:dyDescent="0.3">
      <c r="D293" t="s">
        <v>2400</v>
      </c>
      <c r="E293" s="42">
        <v>12259.925700000002</v>
      </c>
    </row>
    <row r="294" spans="4:5" x14ac:dyDescent="0.3">
      <c r="D294" t="s">
        <v>1557</v>
      </c>
      <c r="E294" s="42">
        <v>12259.559000000001</v>
      </c>
    </row>
    <row r="295" spans="4:5" x14ac:dyDescent="0.3">
      <c r="D295" t="s">
        <v>324</v>
      </c>
      <c r="E295" s="42">
        <v>12254.235000000001</v>
      </c>
    </row>
    <row r="296" spans="4:5" x14ac:dyDescent="0.3">
      <c r="D296" t="s">
        <v>2062</v>
      </c>
      <c r="E296" s="42">
        <v>12156.3572</v>
      </c>
    </row>
    <row r="297" spans="4:5" x14ac:dyDescent="0.3">
      <c r="D297" t="s">
        <v>539</v>
      </c>
      <c r="E297" s="42">
        <v>12145.386600000002</v>
      </c>
    </row>
    <row r="298" spans="4:5" x14ac:dyDescent="0.3">
      <c r="D298" t="s">
        <v>558</v>
      </c>
      <c r="E298" s="42">
        <v>12075.5069</v>
      </c>
    </row>
    <row r="299" spans="4:5" x14ac:dyDescent="0.3">
      <c r="D299" t="s">
        <v>978</v>
      </c>
      <c r="E299" s="42">
        <v>12056.272800000001</v>
      </c>
    </row>
    <row r="300" spans="4:5" x14ac:dyDescent="0.3">
      <c r="D300" t="s">
        <v>2491</v>
      </c>
      <c r="E300" s="42">
        <v>11992.6111</v>
      </c>
    </row>
    <row r="301" spans="4:5" x14ac:dyDescent="0.3">
      <c r="D301" t="s">
        <v>1214</v>
      </c>
      <c r="E301" s="42">
        <v>11976.0713</v>
      </c>
    </row>
    <row r="302" spans="4:5" x14ac:dyDescent="0.3">
      <c r="D302" t="s">
        <v>765</v>
      </c>
      <c r="E302" s="42">
        <v>11971.261</v>
      </c>
    </row>
    <row r="303" spans="4:5" x14ac:dyDescent="0.3">
      <c r="D303" t="s">
        <v>614</v>
      </c>
      <c r="E303" s="42">
        <v>11962.2209</v>
      </c>
    </row>
    <row r="304" spans="4:5" x14ac:dyDescent="0.3">
      <c r="D304" t="s">
        <v>2321</v>
      </c>
      <c r="E304" s="42">
        <v>11955.512000000001</v>
      </c>
    </row>
    <row r="305" spans="4:5" x14ac:dyDescent="0.3">
      <c r="D305" t="s">
        <v>242</v>
      </c>
      <c r="E305" s="42">
        <v>11941.610900000001</v>
      </c>
    </row>
    <row r="306" spans="4:5" x14ac:dyDescent="0.3">
      <c r="D306" t="s">
        <v>1095</v>
      </c>
      <c r="E306" s="42">
        <v>11939.430200000001</v>
      </c>
    </row>
    <row r="307" spans="4:5" x14ac:dyDescent="0.3">
      <c r="D307" t="s">
        <v>1777</v>
      </c>
      <c r="E307" s="42">
        <v>11935.6126</v>
      </c>
    </row>
    <row r="308" spans="4:5" x14ac:dyDescent="0.3">
      <c r="D308" t="s">
        <v>217</v>
      </c>
      <c r="E308" s="42">
        <v>11918.8968</v>
      </c>
    </row>
    <row r="309" spans="4:5" x14ac:dyDescent="0.3">
      <c r="D309" t="s">
        <v>1239</v>
      </c>
      <c r="E309" s="42">
        <v>11899.485400000001</v>
      </c>
    </row>
    <row r="310" spans="4:5" x14ac:dyDescent="0.3">
      <c r="D310" t="s">
        <v>1589</v>
      </c>
      <c r="E310" s="42">
        <v>11898.766</v>
      </c>
    </row>
    <row r="311" spans="4:5" x14ac:dyDescent="0.3">
      <c r="D311" t="s">
        <v>1703</v>
      </c>
      <c r="E311" s="42">
        <v>11890.974300000002</v>
      </c>
    </row>
    <row r="312" spans="4:5" x14ac:dyDescent="0.3">
      <c r="D312" t="s">
        <v>1050</v>
      </c>
      <c r="E312" s="42">
        <v>11874.876900000001</v>
      </c>
    </row>
    <row r="313" spans="4:5" x14ac:dyDescent="0.3">
      <c r="D313" t="s">
        <v>1937</v>
      </c>
      <c r="E313" s="42">
        <v>11865.9938</v>
      </c>
    </row>
    <row r="314" spans="4:5" x14ac:dyDescent="0.3">
      <c r="D314" t="s">
        <v>1287</v>
      </c>
      <c r="E314" s="42">
        <v>11863.648800000001</v>
      </c>
    </row>
    <row r="315" spans="4:5" x14ac:dyDescent="0.3">
      <c r="D315" t="s">
        <v>1882</v>
      </c>
      <c r="E315" s="42">
        <v>11846.291700000002</v>
      </c>
    </row>
    <row r="316" spans="4:5" x14ac:dyDescent="0.3">
      <c r="D316" t="s">
        <v>375</v>
      </c>
      <c r="E316" s="42">
        <v>11825.343900000002</v>
      </c>
    </row>
    <row r="317" spans="4:5" x14ac:dyDescent="0.3">
      <c r="D317" t="s">
        <v>624</v>
      </c>
      <c r="E317" s="42">
        <v>11819.890800000001</v>
      </c>
    </row>
    <row r="318" spans="4:5" x14ac:dyDescent="0.3">
      <c r="D318" t="s">
        <v>1832</v>
      </c>
      <c r="E318" s="42">
        <v>11816.831100000001</v>
      </c>
    </row>
    <row r="319" spans="4:5" x14ac:dyDescent="0.3">
      <c r="D319" t="s">
        <v>2232</v>
      </c>
      <c r="E319" s="42">
        <v>11795.265500000001</v>
      </c>
    </row>
    <row r="320" spans="4:5" x14ac:dyDescent="0.3">
      <c r="D320" t="s">
        <v>1425</v>
      </c>
      <c r="E320" s="42">
        <v>11775.4899</v>
      </c>
    </row>
    <row r="321" spans="4:5" x14ac:dyDescent="0.3">
      <c r="D321" t="s">
        <v>2458</v>
      </c>
      <c r="E321" s="42">
        <v>11751.12</v>
      </c>
    </row>
    <row r="322" spans="4:5" x14ac:dyDescent="0.3">
      <c r="D322" t="s">
        <v>2015</v>
      </c>
      <c r="E322" s="42">
        <v>11751.12</v>
      </c>
    </row>
    <row r="323" spans="4:5" x14ac:dyDescent="0.3">
      <c r="D323" t="s">
        <v>1523</v>
      </c>
      <c r="E323" s="42">
        <v>11749.621000000001</v>
      </c>
    </row>
    <row r="324" spans="4:5" x14ac:dyDescent="0.3">
      <c r="D324" t="s">
        <v>2122</v>
      </c>
      <c r="E324" s="42">
        <v>11727.7173</v>
      </c>
    </row>
    <row r="325" spans="4:5" x14ac:dyDescent="0.3">
      <c r="D325" t="s">
        <v>1461</v>
      </c>
      <c r="E325" s="42">
        <v>11727.7173</v>
      </c>
    </row>
    <row r="326" spans="4:5" x14ac:dyDescent="0.3">
      <c r="D326" t="s">
        <v>736</v>
      </c>
      <c r="E326" s="42">
        <v>11727.7173</v>
      </c>
    </row>
    <row r="327" spans="4:5" x14ac:dyDescent="0.3">
      <c r="D327" t="s">
        <v>1875</v>
      </c>
      <c r="E327" s="42">
        <v>11698.758900000001</v>
      </c>
    </row>
    <row r="328" spans="4:5" x14ac:dyDescent="0.3">
      <c r="D328" t="s">
        <v>1685</v>
      </c>
      <c r="E328" s="42">
        <v>11666.3145</v>
      </c>
    </row>
    <row r="329" spans="4:5" x14ac:dyDescent="0.3">
      <c r="D329" t="s">
        <v>306</v>
      </c>
      <c r="E329" s="42">
        <v>11627.2611</v>
      </c>
    </row>
    <row r="330" spans="4:5" x14ac:dyDescent="0.3">
      <c r="D330" t="s">
        <v>945</v>
      </c>
      <c r="E330" s="42">
        <v>11598.075500000001</v>
      </c>
    </row>
    <row r="331" spans="4:5" x14ac:dyDescent="0.3">
      <c r="D331" t="s">
        <v>2127</v>
      </c>
      <c r="E331" s="42">
        <v>11594.017600000001</v>
      </c>
    </row>
    <row r="332" spans="4:5" x14ac:dyDescent="0.3">
      <c r="D332" t="s">
        <v>2473</v>
      </c>
      <c r="E332" s="42">
        <v>11549.2273</v>
      </c>
    </row>
    <row r="333" spans="4:5" x14ac:dyDescent="0.3">
      <c r="D333" t="s">
        <v>1457</v>
      </c>
      <c r="E333" s="42">
        <v>11549.2273</v>
      </c>
    </row>
    <row r="334" spans="4:5" x14ac:dyDescent="0.3">
      <c r="D334" t="s">
        <v>1397</v>
      </c>
      <c r="E334" s="42">
        <v>11549.2273</v>
      </c>
    </row>
    <row r="335" spans="4:5" x14ac:dyDescent="0.3">
      <c r="D335" t="s">
        <v>1539</v>
      </c>
      <c r="E335" s="42">
        <v>11548.810299999999</v>
      </c>
    </row>
    <row r="336" spans="4:5" x14ac:dyDescent="0.3">
      <c r="D336" t="s">
        <v>211</v>
      </c>
      <c r="E336" s="42">
        <v>11526.9066</v>
      </c>
    </row>
    <row r="337" spans="4:5" x14ac:dyDescent="0.3">
      <c r="D337" t="s">
        <v>1170</v>
      </c>
      <c r="E337" s="42">
        <v>11492.410899999999</v>
      </c>
    </row>
    <row r="338" spans="4:5" x14ac:dyDescent="0.3">
      <c r="D338" t="s">
        <v>2602</v>
      </c>
      <c r="E338" s="42">
        <v>11473.0957</v>
      </c>
    </row>
    <row r="339" spans="4:5" x14ac:dyDescent="0.3">
      <c r="D339" t="s">
        <v>389</v>
      </c>
      <c r="E339" s="42">
        <v>11473.0957</v>
      </c>
    </row>
    <row r="340" spans="4:5" x14ac:dyDescent="0.3">
      <c r="D340" t="s">
        <v>1265</v>
      </c>
      <c r="E340" s="42">
        <v>11460.7547</v>
      </c>
    </row>
    <row r="341" spans="4:5" x14ac:dyDescent="0.3">
      <c r="D341" t="s">
        <v>1611</v>
      </c>
      <c r="E341" s="42">
        <v>11386.564999999999</v>
      </c>
    </row>
    <row r="342" spans="4:5" x14ac:dyDescent="0.3">
      <c r="D342" t="s">
        <v>891</v>
      </c>
      <c r="E342" s="42">
        <v>11381.6242</v>
      </c>
    </row>
    <row r="343" spans="4:5" x14ac:dyDescent="0.3">
      <c r="D343" t="s">
        <v>387</v>
      </c>
      <c r="E343" s="42">
        <v>11329.773299999999</v>
      </c>
    </row>
    <row r="344" spans="4:5" x14ac:dyDescent="0.3">
      <c r="D344" t="s">
        <v>563</v>
      </c>
      <c r="E344" s="42">
        <v>11300.6397</v>
      </c>
    </row>
    <row r="345" spans="4:5" x14ac:dyDescent="0.3">
      <c r="D345" t="s">
        <v>892</v>
      </c>
      <c r="E345" s="42">
        <v>11237.506299999999</v>
      </c>
    </row>
    <row r="346" spans="4:5" x14ac:dyDescent="0.3">
      <c r="D346" t="s">
        <v>2409</v>
      </c>
      <c r="E346" s="42">
        <v>11211.3837</v>
      </c>
    </row>
    <row r="347" spans="4:5" x14ac:dyDescent="0.3">
      <c r="D347" t="s">
        <v>1725</v>
      </c>
      <c r="E347" s="42">
        <v>11198.328799999999</v>
      </c>
    </row>
    <row r="348" spans="4:5" x14ac:dyDescent="0.3">
      <c r="D348" t="s">
        <v>1179</v>
      </c>
      <c r="E348" s="42">
        <v>11163.664499999999</v>
      </c>
    </row>
    <row r="349" spans="4:5" x14ac:dyDescent="0.3">
      <c r="D349" t="s">
        <v>2276</v>
      </c>
      <c r="E349" s="42">
        <v>11132.64</v>
      </c>
    </row>
    <row r="350" spans="4:5" x14ac:dyDescent="0.3">
      <c r="D350" t="s">
        <v>1994</v>
      </c>
      <c r="E350" s="42">
        <v>11132.64</v>
      </c>
    </row>
    <row r="351" spans="4:5" x14ac:dyDescent="0.3">
      <c r="D351" t="s">
        <v>339</v>
      </c>
      <c r="E351" s="42">
        <v>11119.4738</v>
      </c>
    </row>
    <row r="352" spans="4:5" x14ac:dyDescent="0.3">
      <c r="D352" t="s">
        <v>526</v>
      </c>
      <c r="E352" s="42">
        <v>11118.561</v>
      </c>
    </row>
    <row r="353" spans="4:5" x14ac:dyDescent="0.3">
      <c r="D353" t="s">
        <v>1982</v>
      </c>
      <c r="E353" s="42">
        <v>11088.429599999999</v>
      </c>
    </row>
    <row r="354" spans="4:5" x14ac:dyDescent="0.3">
      <c r="D354" t="s">
        <v>950</v>
      </c>
      <c r="E354" s="42">
        <v>11068.125199999999</v>
      </c>
    </row>
    <row r="355" spans="4:5" x14ac:dyDescent="0.3">
      <c r="D355" t="s">
        <v>2354</v>
      </c>
      <c r="E355" s="42">
        <v>11022.718499999999</v>
      </c>
    </row>
    <row r="356" spans="4:5" x14ac:dyDescent="0.3">
      <c r="D356" t="s">
        <v>2118</v>
      </c>
      <c r="E356" s="42">
        <v>11017.951499999999</v>
      </c>
    </row>
    <row r="357" spans="4:5" x14ac:dyDescent="0.3">
      <c r="D357" t="s">
        <v>2273</v>
      </c>
      <c r="E357" s="42">
        <v>11000.8148</v>
      </c>
    </row>
    <row r="358" spans="4:5" x14ac:dyDescent="0.3">
      <c r="D358" t="s">
        <v>1702</v>
      </c>
      <c r="E358" s="42">
        <v>10974.597599999999</v>
      </c>
    </row>
    <row r="359" spans="4:5" x14ac:dyDescent="0.3">
      <c r="D359" t="s">
        <v>963</v>
      </c>
      <c r="E359" s="42">
        <v>10936.440200000001</v>
      </c>
    </row>
    <row r="360" spans="4:5" x14ac:dyDescent="0.3">
      <c r="D360" t="s">
        <v>2537</v>
      </c>
      <c r="E360" s="42">
        <v>10898.8577</v>
      </c>
    </row>
    <row r="361" spans="4:5" x14ac:dyDescent="0.3">
      <c r="D361" t="s">
        <v>587</v>
      </c>
      <c r="E361" s="42">
        <v>10893.712099999999</v>
      </c>
    </row>
    <row r="362" spans="4:5" x14ac:dyDescent="0.3">
      <c r="D362" t="s">
        <v>2455</v>
      </c>
      <c r="E362" s="42">
        <v>10887.4656</v>
      </c>
    </row>
    <row r="363" spans="4:5" x14ac:dyDescent="0.3">
      <c r="D363" t="s">
        <v>2611</v>
      </c>
      <c r="E363" s="42">
        <v>10879.109400000001</v>
      </c>
    </row>
    <row r="364" spans="4:5" x14ac:dyDescent="0.3">
      <c r="D364" t="s">
        <v>926</v>
      </c>
      <c r="E364" s="42">
        <v>10847.4889</v>
      </c>
    </row>
    <row r="365" spans="4:5" x14ac:dyDescent="0.3">
      <c r="D365" t="s">
        <v>679</v>
      </c>
      <c r="E365" s="42">
        <v>10847.4889</v>
      </c>
    </row>
    <row r="366" spans="4:5" x14ac:dyDescent="0.3">
      <c r="D366" t="s">
        <v>2291</v>
      </c>
      <c r="E366" s="42">
        <v>10825.5852</v>
      </c>
    </row>
    <row r="367" spans="4:5" x14ac:dyDescent="0.3">
      <c r="D367" t="s">
        <v>1823</v>
      </c>
      <c r="E367" s="42">
        <v>10825.5852</v>
      </c>
    </row>
    <row r="368" spans="4:5" x14ac:dyDescent="0.3">
      <c r="D368" t="s">
        <v>2469</v>
      </c>
      <c r="E368" s="42">
        <v>10821.3246</v>
      </c>
    </row>
    <row r="369" spans="4:5" x14ac:dyDescent="0.3">
      <c r="D369" t="s">
        <v>2241</v>
      </c>
      <c r="E369" s="42">
        <v>10820.811799999999</v>
      </c>
    </row>
    <row r="370" spans="4:5" x14ac:dyDescent="0.3">
      <c r="D370" t="s">
        <v>1795</v>
      </c>
      <c r="E370" s="42">
        <v>10820.16</v>
      </c>
    </row>
    <row r="371" spans="4:5" x14ac:dyDescent="0.3">
      <c r="D371" t="s">
        <v>603</v>
      </c>
      <c r="E371" s="42">
        <v>10814.151099999999</v>
      </c>
    </row>
    <row r="372" spans="4:5" x14ac:dyDescent="0.3">
      <c r="D372" t="s">
        <v>2215</v>
      </c>
      <c r="E372" s="42">
        <v>10811.390299999999</v>
      </c>
    </row>
    <row r="373" spans="4:5" x14ac:dyDescent="0.3">
      <c r="D373" t="s">
        <v>682</v>
      </c>
      <c r="E373" s="42">
        <v>10808.7477</v>
      </c>
    </row>
    <row r="374" spans="4:5" x14ac:dyDescent="0.3">
      <c r="D374" t="s">
        <v>467</v>
      </c>
      <c r="E374" s="42">
        <v>10789.4362</v>
      </c>
    </row>
    <row r="375" spans="4:5" x14ac:dyDescent="0.3">
      <c r="D375" t="s">
        <v>1538</v>
      </c>
      <c r="E375" s="42">
        <v>10786.656599999998</v>
      </c>
    </row>
    <row r="376" spans="4:5" x14ac:dyDescent="0.3">
      <c r="D376" t="s">
        <v>924</v>
      </c>
      <c r="E376" s="42">
        <v>10755.3825</v>
      </c>
    </row>
    <row r="377" spans="4:5" x14ac:dyDescent="0.3">
      <c r="D377" t="s">
        <v>2193</v>
      </c>
      <c r="E377" s="42">
        <v>10743.331199999999</v>
      </c>
    </row>
    <row r="378" spans="4:5" x14ac:dyDescent="0.3">
      <c r="D378" t="s">
        <v>1383</v>
      </c>
      <c r="E378" s="42">
        <v>10742.455599999999</v>
      </c>
    </row>
    <row r="379" spans="4:5" x14ac:dyDescent="0.3">
      <c r="D379" t="s">
        <v>764</v>
      </c>
      <c r="E379" s="42">
        <v>10733.197</v>
      </c>
    </row>
    <row r="380" spans="4:5" x14ac:dyDescent="0.3">
      <c r="D380" t="s">
        <v>1526</v>
      </c>
      <c r="E380" s="42">
        <v>10730.499</v>
      </c>
    </row>
    <row r="381" spans="4:5" x14ac:dyDescent="0.3">
      <c r="D381" t="s">
        <v>1789</v>
      </c>
      <c r="E381" s="42">
        <v>10718.934600000001</v>
      </c>
    </row>
    <row r="382" spans="4:5" x14ac:dyDescent="0.3">
      <c r="D382" t="s">
        <v>1409</v>
      </c>
      <c r="E382" s="42">
        <v>10684.3534</v>
      </c>
    </row>
    <row r="383" spans="4:5" x14ac:dyDescent="0.3">
      <c r="D383" t="s">
        <v>2457</v>
      </c>
      <c r="E383" s="42">
        <v>10660.825199999999</v>
      </c>
    </row>
    <row r="384" spans="4:5" x14ac:dyDescent="0.3">
      <c r="D384" t="s">
        <v>1497</v>
      </c>
      <c r="E384" s="42">
        <v>10660.825199999999</v>
      </c>
    </row>
    <row r="385" spans="4:5" x14ac:dyDescent="0.3">
      <c r="D385" t="s">
        <v>1283</v>
      </c>
      <c r="E385" s="42">
        <v>10625.9193</v>
      </c>
    </row>
    <row r="386" spans="4:5" x14ac:dyDescent="0.3">
      <c r="D386" t="s">
        <v>1436</v>
      </c>
      <c r="E386" s="42">
        <v>10616.7353</v>
      </c>
    </row>
    <row r="387" spans="4:5" x14ac:dyDescent="0.3">
      <c r="D387" t="s">
        <v>777</v>
      </c>
      <c r="E387" s="42">
        <v>10607.127500000001</v>
      </c>
    </row>
    <row r="388" spans="4:5" x14ac:dyDescent="0.3">
      <c r="D388" t="s">
        <v>1839</v>
      </c>
      <c r="E388" s="42">
        <v>10567.681999999999</v>
      </c>
    </row>
    <row r="389" spans="4:5" x14ac:dyDescent="0.3">
      <c r="D389" t="s">
        <v>2417</v>
      </c>
      <c r="E389" s="42">
        <v>10567.643599999999</v>
      </c>
    </row>
    <row r="390" spans="4:5" x14ac:dyDescent="0.3">
      <c r="D390" t="s">
        <v>1199</v>
      </c>
      <c r="E390" s="42">
        <v>10543.705</v>
      </c>
    </row>
    <row r="391" spans="4:5" x14ac:dyDescent="0.3">
      <c r="D391" t="s">
        <v>2131</v>
      </c>
      <c r="E391" s="42">
        <v>10514.16</v>
      </c>
    </row>
    <row r="392" spans="4:5" x14ac:dyDescent="0.3">
      <c r="D392" t="s">
        <v>1178</v>
      </c>
      <c r="E392" s="42">
        <v>10514.16</v>
      </c>
    </row>
    <row r="393" spans="4:5" x14ac:dyDescent="0.3">
      <c r="D393" t="s">
        <v>1007</v>
      </c>
      <c r="E393" s="42">
        <v>10506.057500000001</v>
      </c>
    </row>
    <row r="394" spans="4:5" x14ac:dyDescent="0.3">
      <c r="D394" t="s">
        <v>540</v>
      </c>
      <c r="E394" s="42">
        <v>10502.77</v>
      </c>
    </row>
    <row r="395" spans="4:5" x14ac:dyDescent="0.3">
      <c r="D395" t="s">
        <v>814</v>
      </c>
      <c r="E395" s="42">
        <v>10409.4139</v>
      </c>
    </row>
    <row r="396" spans="4:5" x14ac:dyDescent="0.3">
      <c r="D396" t="s">
        <v>1357</v>
      </c>
      <c r="E396" s="42">
        <v>10286.108700000001</v>
      </c>
    </row>
    <row r="397" spans="4:5" x14ac:dyDescent="0.3">
      <c r="D397" t="s">
        <v>1390</v>
      </c>
      <c r="E397" s="42">
        <v>10276.1198</v>
      </c>
    </row>
    <row r="398" spans="4:5" x14ac:dyDescent="0.3">
      <c r="D398" t="s">
        <v>1908</v>
      </c>
      <c r="E398" s="42">
        <v>10266.1556</v>
      </c>
    </row>
    <row r="399" spans="4:5" x14ac:dyDescent="0.3">
      <c r="D399" t="s">
        <v>2185</v>
      </c>
      <c r="E399" s="42">
        <v>10262.9321</v>
      </c>
    </row>
    <row r="400" spans="4:5" x14ac:dyDescent="0.3">
      <c r="D400" t="s">
        <v>847</v>
      </c>
      <c r="E400" s="42">
        <v>10257.983200000001</v>
      </c>
    </row>
    <row r="401" spans="4:5" x14ac:dyDescent="0.3">
      <c r="D401" t="s">
        <v>439</v>
      </c>
      <c r="E401" s="42">
        <v>10256.0064</v>
      </c>
    </row>
    <row r="402" spans="4:5" x14ac:dyDescent="0.3">
      <c r="D402" t="s">
        <v>1947</v>
      </c>
      <c r="E402" s="42">
        <v>10252.008600000001</v>
      </c>
    </row>
    <row r="403" spans="4:5" x14ac:dyDescent="0.3">
      <c r="D403" t="s">
        <v>1886</v>
      </c>
      <c r="E403" s="42">
        <v>10246.1392</v>
      </c>
    </row>
    <row r="404" spans="4:5" x14ac:dyDescent="0.3">
      <c r="D404" t="s">
        <v>346</v>
      </c>
      <c r="E404" s="42">
        <v>10169.376600000001</v>
      </c>
    </row>
    <row r="405" spans="4:5" x14ac:dyDescent="0.3">
      <c r="D405" t="s">
        <v>1661</v>
      </c>
      <c r="E405" s="42">
        <v>10164.3938</v>
      </c>
    </row>
    <row r="406" spans="4:5" x14ac:dyDescent="0.3">
      <c r="D406" t="s">
        <v>1608</v>
      </c>
      <c r="E406" s="42">
        <v>10127.940699999999</v>
      </c>
    </row>
    <row r="407" spans="4:5" x14ac:dyDescent="0.3">
      <c r="D407" t="s">
        <v>1444</v>
      </c>
      <c r="E407" s="42">
        <v>10094.665000000001</v>
      </c>
    </row>
    <row r="408" spans="4:5" x14ac:dyDescent="0.3">
      <c r="D408" t="s">
        <v>535</v>
      </c>
      <c r="E408" s="42">
        <v>10069.5278</v>
      </c>
    </row>
    <row r="409" spans="4:5" x14ac:dyDescent="0.3">
      <c r="D409" t="s">
        <v>855</v>
      </c>
      <c r="E409" s="42">
        <v>10057.171200000001</v>
      </c>
    </row>
    <row r="410" spans="4:5" x14ac:dyDescent="0.3">
      <c r="D410" t="s">
        <v>1344</v>
      </c>
      <c r="E410" s="42">
        <v>10050.3976</v>
      </c>
    </row>
    <row r="411" spans="4:5" x14ac:dyDescent="0.3">
      <c r="D411" t="s">
        <v>2406</v>
      </c>
      <c r="E411" s="42">
        <v>10046.1839</v>
      </c>
    </row>
    <row r="412" spans="4:5" x14ac:dyDescent="0.3">
      <c r="D412" t="s">
        <v>2073</v>
      </c>
      <c r="E412" s="42">
        <v>10045.150100000001</v>
      </c>
    </row>
    <row r="413" spans="4:5" x14ac:dyDescent="0.3">
      <c r="D413" t="s">
        <v>247</v>
      </c>
      <c r="E413" s="42">
        <v>10041.1286</v>
      </c>
    </row>
    <row r="414" spans="4:5" x14ac:dyDescent="0.3">
      <c r="D414" t="s">
        <v>1666</v>
      </c>
      <c r="E414" s="42">
        <v>10033.4779</v>
      </c>
    </row>
    <row r="415" spans="4:5" x14ac:dyDescent="0.3">
      <c r="D415" t="s">
        <v>299</v>
      </c>
      <c r="E415" s="42">
        <v>10022.154700000001</v>
      </c>
    </row>
    <row r="416" spans="4:5" x14ac:dyDescent="0.3">
      <c r="D416" t="s">
        <v>261</v>
      </c>
      <c r="E416" s="42">
        <v>10018.8223</v>
      </c>
    </row>
    <row r="417" spans="4:5" x14ac:dyDescent="0.3">
      <c r="D417" t="s">
        <v>2460</v>
      </c>
      <c r="E417" s="42">
        <v>10015.0759</v>
      </c>
    </row>
    <row r="418" spans="4:5" x14ac:dyDescent="0.3">
      <c r="D418" t="s">
        <v>746</v>
      </c>
      <c r="E418" s="42">
        <v>10011.0679</v>
      </c>
    </row>
    <row r="419" spans="4:5" x14ac:dyDescent="0.3">
      <c r="D419" t="s">
        <v>1029</v>
      </c>
      <c r="E419" s="42">
        <v>9996.6131999999998</v>
      </c>
    </row>
    <row r="420" spans="4:5" x14ac:dyDescent="0.3">
      <c r="D420" t="s">
        <v>965</v>
      </c>
      <c r="E420" s="42">
        <v>9996.6131999999998</v>
      </c>
    </row>
    <row r="421" spans="4:5" x14ac:dyDescent="0.3">
      <c r="D421" t="s">
        <v>2502</v>
      </c>
      <c r="E421" s="42">
        <v>9935.8708000000006</v>
      </c>
    </row>
    <row r="422" spans="4:5" x14ac:dyDescent="0.3">
      <c r="D422" t="s">
        <v>390</v>
      </c>
      <c r="E422" s="42">
        <v>9935.6234999999997</v>
      </c>
    </row>
    <row r="423" spans="4:5" x14ac:dyDescent="0.3">
      <c r="D423" t="s">
        <v>1066</v>
      </c>
      <c r="E423" s="42">
        <v>9923.4531000000006</v>
      </c>
    </row>
    <row r="424" spans="4:5" x14ac:dyDescent="0.3">
      <c r="D424" t="s">
        <v>2069</v>
      </c>
      <c r="E424" s="42">
        <v>9920.9296000000013</v>
      </c>
    </row>
    <row r="425" spans="4:5" x14ac:dyDescent="0.3">
      <c r="D425" t="s">
        <v>1270</v>
      </c>
      <c r="E425" s="42">
        <v>9911.1236000000008</v>
      </c>
    </row>
    <row r="426" spans="4:5" x14ac:dyDescent="0.3">
      <c r="D426" t="s">
        <v>1447</v>
      </c>
      <c r="E426" s="42">
        <v>9903.8453000000009</v>
      </c>
    </row>
    <row r="427" spans="4:5" x14ac:dyDescent="0.3">
      <c r="D427" t="s">
        <v>773</v>
      </c>
      <c r="E427" s="42">
        <v>9903.1311000000005</v>
      </c>
    </row>
    <row r="428" spans="4:5" x14ac:dyDescent="0.3">
      <c r="D428" t="s">
        <v>2414</v>
      </c>
      <c r="E428" s="42">
        <v>9895.68</v>
      </c>
    </row>
    <row r="429" spans="4:5" x14ac:dyDescent="0.3">
      <c r="D429" t="s">
        <v>1120</v>
      </c>
      <c r="E429" s="42">
        <v>9895.68</v>
      </c>
    </row>
    <row r="430" spans="4:5" x14ac:dyDescent="0.3">
      <c r="D430" t="s">
        <v>1352</v>
      </c>
      <c r="E430" s="42">
        <v>9839.7937000000002</v>
      </c>
    </row>
    <row r="431" spans="4:5" x14ac:dyDescent="0.3">
      <c r="D431" t="s">
        <v>728</v>
      </c>
      <c r="E431" s="42">
        <v>9838.1342000000004</v>
      </c>
    </row>
    <row r="432" spans="4:5" x14ac:dyDescent="0.3">
      <c r="D432" t="s">
        <v>1524</v>
      </c>
      <c r="E432" s="42">
        <v>9833.6458999999995</v>
      </c>
    </row>
    <row r="433" spans="4:5" x14ac:dyDescent="0.3">
      <c r="D433" t="s">
        <v>1806</v>
      </c>
      <c r="E433" s="42">
        <v>9800.1626999999989</v>
      </c>
    </row>
    <row r="434" spans="4:5" x14ac:dyDescent="0.3">
      <c r="D434" t="s">
        <v>280</v>
      </c>
      <c r="E434" s="42">
        <v>9796.0745000000006</v>
      </c>
    </row>
    <row r="435" spans="4:5" x14ac:dyDescent="0.3">
      <c r="D435" t="s">
        <v>1969</v>
      </c>
      <c r="E435" s="42">
        <v>9756.0560000000005</v>
      </c>
    </row>
    <row r="436" spans="4:5" x14ac:dyDescent="0.3">
      <c r="D436" t="s">
        <v>2432</v>
      </c>
      <c r="E436" s="42">
        <v>9748.3564999999999</v>
      </c>
    </row>
    <row r="437" spans="4:5" x14ac:dyDescent="0.3">
      <c r="D437" t="s">
        <v>747</v>
      </c>
      <c r="E437" s="42">
        <v>9699.8829999999998</v>
      </c>
    </row>
    <row r="438" spans="4:5" x14ac:dyDescent="0.3">
      <c r="D438" t="s">
        <v>2385</v>
      </c>
      <c r="E438" s="42">
        <v>9697.0853999999999</v>
      </c>
    </row>
    <row r="439" spans="4:5" x14ac:dyDescent="0.3">
      <c r="D439" t="s">
        <v>2438</v>
      </c>
      <c r="E439" s="42">
        <v>9677.1747000000014</v>
      </c>
    </row>
    <row r="440" spans="4:5" x14ac:dyDescent="0.3">
      <c r="D440" t="s">
        <v>1826</v>
      </c>
      <c r="E440" s="42">
        <v>9605.7555000000011</v>
      </c>
    </row>
    <row r="441" spans="4:5" x14ac:dyDescent="0.3">
      <c r="D441" t="s">
        <v>914</v>
      </c>
      <c r="E441" s="42">
        <v>9602.6029999999992</v>
      </c>
    </row>
    <row r="442" spans="4:5" x14ac:dyDescent="0.3">
      <c r="D442" t="s">
        <v>1595</v>
      </c>
      <c r="E442" s="42">
        <v>9586.1111000000001</v>
      </c>
    </row>
    <row r="443" spans="4:5" x14ac:dyDescent="0.3">
      <c r="D443" t="s">
        <v>1317</v>
      </c>
      <c r="E443" s="42">
        <v>9576.8737000000001</v>
      </c>
    </row>
    <row r="444" spans="4:5" x14ac:dyDescent="0.3">
      <c r="D444" t="s">
        <v>315</v>
      </c>
      <c r="E444" s="42">
        <v>9516.5710000000017</v>
      </c>
    </row>
    <row r="445" spans="4:5" x14ac:dyDescent="0.3">
      <c r="D445" t="s">
        <v>2228</v>
      </c>
      <c r="E445" s="42">
        <v>9496.237000000001</v>
      </c>
    </row>
    <row r="446" spans="4:5" x14ac:dyDescent="0.3">
      <c r="D446" t="s">
        <v>1879</v>
      </c>
      <c r="E446" s="42">
        <v>9494.4257999999991</v>
      </c>
    </row>
    <row r="447" spans="4:5" x14ac:dyDescent="0.3">
      <c r="D447" t="s">
        <v>2435</v>
      </c>
      <c r="E447" s="42">
        <v>9489.3345000000008</v>
      </c>
    </row>
    <row r="448" spans="4:5" x14ac:dyDescent="0.3">
      <c r="D448" t="s">
        <v>1097</v>
      </c>
      <c r="E448" s="42">
        <v>9489.3345000000008</v>
      </c>
    </row>
    <row r="449" spans="4:5" x14ac:dyDescent="0.3">
      <c r="D449" t="s">
        <v>1732</v>
      </c>
      <c r="E449" s="42">
        <v>9413.7392999999993</v>
      </c>
    </row>
    <row r="450" spans="4:5" x14ac:dyDescent="0.3">
      <c r="D450" t="s">
        <v>523</v>
      </c>
      <c r="E450" s="42">
        <v>9380.1642000000011</v>
      </c>
    </row>
    <row r="451" spans="4:5" x14ac:dyDescent="0.3">
      <c r="D451" t="s">
        <v>1593</v>
      </c>
      <c r="E451" s="42">
        <v>9328.6975999999995</v>
      </c>
    </row>
    <row r="452" spans="4:5" x14ac:dyDescent="0.3">
      <c r="D452" t="s">
        <v>1432</v>
      </c>
      <c r="E452" s="42">
        <v>9321.0074000000004</v>
      </c>
    </row>
    <row r="453" spans="4:5" x14ac:dyDescent="0.3">
      <c r="D453" t="s">
        <v>2272</v>
      </c>
      <c r="E453" s="42">
        <v>9306.6521000000012</v>
      </c>
    </row>
    <row r="454" spans="4:5" x14ac:dyDescent="0.3">
      <c r="D454" t="s">
        <v>221</v>
      </c>
      <c r="E454" s="42">
        <v>9284.1653999999999</v>
      </c>
    </row>
    <row r="455" spans="4:5" x14ac:dyDescent="0.3">
      <c r="D455" t="s">
        <v>1332</v>
      </c>
      <c r="E455" s="42">
        <v>9277.2000000000007</v>
      </c>
    </row>
    <row r="456" spans="4:5" x14ac:dyDescent="0.3">
      <c r="D456" t="s">
        <v>2130</v>
      </c>
      <c r="E456" s="42">
        <v>9232.1759000000002</v>
      </c>
    </row>
    <row r="457" spans="4:5" x14ac:dyDescent="0.3">
      <c r="D457" t="s">
        <v>854</v>
      </c>
      <c r="E457" s="42">
        <v>9182.9566999999988</v>
      </c>
    </row>
    <row r="458" spans="4:5" x14ac:dyDescent="0.3">
      <c r="D458" t="s">
        <v>2589</v>
      </c>
      <c r="E458" s="42">
        <v>9180.2682000000004</v>
      </c>
    </row>
    <row r="459" spans="4:5" x14ac:dyDescent="0.3">
      <c r="D459" t="s">
        <v>1499</v>
      </c>
      <c r="E459" s="42">
        <v>9170.3333999999995</v>
      </c>
    </row>
    <row r="460" spans="4:5" x14ac:dyDescent="0.3">
      <c r="D460" t="s">
        <v>487</v>
      </c>
      <c r="E460" s="42">
        <v>9158.2196999999996</v>
      </c>
    </row>
    <row r="461" spans="4:5" x14ac:dyDescent="0.3">
      <c r="D461" t="s">
        <v>753</v>
      </c>
      <c r="E461" s="42">
        <v>9118.8258000000005</v>
      </c>
    </row>
    <row r="462" spans="4:5" x14ac:dyDescent="0.3">
      <c r="D462" t="s">
        <v>1961</v>
      </c>
      <c r="E462" s="42">
        <v>9091.8014999999996</v>
      </c>
    </row>
    <row r="463" spans="4:5" x14ac:dyDescent="0.3">
      <c r="D463" t="s">
        <v>1892</v>
      </c>
      <c r="E463" s="42">
        <v>9033.7271999999994</v>
      </c>
    </row>
    <row r="464" spans="4:5" x14ac:dyDescent="0.3">
      <c r="D464" t="s">
        <v>2356</v>
      </c>
      <c r="E464" s="42">
        <v>9021.3209999999999</v>
      </c>
    </row>
    <row r="465" spans="4:5" x14ac:dyDescent="0.3">
      <c r="D465" t="s">
        <v>2535</v>
      </c>
      <c r="E465" s="42">
        <v>9021.3209999999999</v>
      </c>
    </row>
    <row r="466" spans="4:5" x14ac:dyDescent="0.3">
      <c r="D466" t="s">
        <v>1027</v>
      </c>
      <c r="E466" s="42">
        <v>9021.3209999999999</v>
      </c>
    </row>
    <row r="467" spans="4:5" x14ac:dyDescent="0.3">
      <c r="D467" t="s">
        <v>709</v>
      </c>
      <c r="E467" s="42">
        <v>9021.3209999999999</v>
      </c>
    </row>
    <row r="468" spans="4:5" x14ac:dyDescent="0.3">
      <c r="D468" t="s">
        <v>1416</v>
      </c>
      <c r="E468" s="42">
        <v>9007.354800000001</v>
      </c>
    </row>
    <row r="469" spans="4:5" x14ac:dyDescent="0.3">
      <c r="D469" t="s">
        <v>1197</v>
      </c>
      <c r="E469" s="42">
        <v>8983.5550000000003</v>
      </c>
    </row>
    <row r="470" spans="4:5" x14ac:dyDescent="0.3">
      <c r="D470" t="s">
        <v>1859</v>
      </c>
      <c r="E470" s="42">
        <v>8932.3819999999996</v>
      </c>
    </row>
    <row r="471" spans="4:5" x14ac:dyDescent="0.3">
      <c r="D471" t="s">
        <v>394</v>
      </c>
      <c r="E471" s="42">
        <v>8884.0210000000006</v>
      </c>
    </row>
    <row r="472" spans="4:5" x14ac:dyDescent="0.3">
      <c r="D472" t="s">
        <v>1234</v>
      </c>
      <c r="E472" s="42">
        <v>8839.9845000000005</v>
      </c>
    </row>
    <row r="473" spans="4:5" x14ac:dyDescent="0.3">
      <c r="D473" t="s">
        <v>1215</v>
      </c>
      <c r="E473" s="42">
        <v>8821.4655999999995</v>
      </c>
    </row>
    <row r="474" spans="4:5" x14ac:dyDescent="0.3">
      <c r="D474" t="s">
        <v>1582</v>
      </c>
      <c r="E474" s="42">
        <v>8790.1422000000002</v>
      </c>
    </row>
    <row r="475" spans="4:5" x14ac:dyDescent="0.3">
      <c r="D475" t="s">
        <v>2171</v>
      </c>
      <c r="E475" s="42">
        <v>8781.9195999999993</v>
      </c>
    </row>
    <row r="476" spans="4:5" x14ac:dyDescent="0.3">
      <c r="D476" t="s">
        <v>425</v>
      </c>
      <c r="E476" s="42">
        <v>8776.869200000001</v>
      </c>
    </row>
    <row r="477" spans="4:5" x14ac:dyDescent="0.3">
      <c r="D477" t="s">
        <v>1487</v>
      </c>
      <c r="E477" s="42">
        <v>8658.7199999999993</v>
      </c>
    </row>
    <row r="478" spans="4:5" x14ac:dyDescent="0.3">
      <c r="D478" t="s">
        <v>227</v>
      </c>
      <c r="E478" s="42">
        <v>8598.9444999999996</v>
      </c>
    </row>
    <row r="479" spans="4:5" x14ac:dyDescent="0.3">
      <c r="D479" t="s">
        <v>590</v>
      </c>
      <c r="E479" s="42">
        <v>8593.5012999999999</v>
      </c>
    </row>
    <row r="480" spans="4:5" x14ac:dyDescent="0.3">
      <c r="D480" t="s">
        <v>1997</v>
      </c>
      <c r="E480" s="42">
        <v>8538.2350999999999</v>
      </c>
    </row>
    <row r="481" spans="4:5" x14ac:dyDescent="0.3">
      <c r="D481" t="s">
        <v>1484</v>
      </c>
      <c r="E481" s="42">
        <v>8527.9426000000003</v>
      </c>
    </row>
    <row r="482" spans="4:5" x14ac:dyDescent="0.3">
      <c r="D482" t="s">
        <v>1449</v>
      </c>
      <c r="E482" s="42">
        <v>8516.2510000000002</v>
      </c>
    </row>
    <row r="483" spans="4:5" x14ac:dyDescent="0.3">
      <c r="D483" t="s">
        <v>1522</v>
      </c>
      <c r="E483" s="42">
        <v>8476.7595000000001</v>
      </c>
    </row>
    <row r="484" spans="4:5" x14ac:dyDescent="0.3">
      <c r="D484" t="s">
        <v>255</v>
      </c>
      <c r="E484" s="42">
        <v>8472.288700000001</v>
      </c>
    </row>
    <row r="485" spans="4:5" x14ac:dyDescent="0.3">
      <c r="D485" t="s">
        <v>742</v>
      </c>
      <c r="E485" s="42">
        <v>8432.9521000000004</v>
      </c>
    </row>
    <row r="486" spans="4:5" x14ac:dyDescent="0.3">
      <c r="D486" t="s">
        <v>213</v>
      </c>
      <c r="E486" s="42">
        <v>8400.2034999999996</v>
      </c>
    </row>
    <row r="487" spans="4:5" x14ac:dyDescent="0.3">
      <c r="D487" t="s">
        <v>1536</v>
      </c>
      <c r="E487" s="42">
        <v>8383.3633000000009</v>
      </c>
    </row>
    <row r="488" spans="4:5" x14ac:dyDescent="0.3">
      <c r="D488" t="s">
        <v>1380</v>
      </c>
      <c r="E488" s="42">
        <v>8360.1296000000002</v>
      </c>
    </row>
    <row r="489" spans="4:5" x14ac:dyDescent="0.3">
      <c r="D489" t="s">
        <v>1621</v>
      </c>
      <c r="E489" s="42">
        <v>8349.1046999999999</v>
      </c>
    </row>
    <row r="490" spans="4:5" x14ac:dyDescent="0.3">
      <c r="D490" t="s">
        <v>1485</v>
      </c>
      <c r="E490" s="42">
        <v>8344.0696000000007</v>
      </c>
    </row>
    <row r="491" spans="4:5" x14ac:dyDescent="0.3">
      <c r="D491" t="s">
        <v>701</v>
      </c>
      <c r="E491" s="42">
        <v>8328.3071</v>
      </c>
    </row>
    <row r="492" spans="4:5" x14ac:dyDescent="0.3">
      <c r="D492" t="s">
        <v>2211</v>
      </c>
      <c r="E492" s="42">
        <v>8327.7777999999998</v>
      </c>
    </row>
    <row r="493" spans="4:5" x14ac:dyDescent="0.3">
      <c r="D493" t="s">
        <v>1188</v>
      </c>
      <c r="E493" s="42">
        <v>8311.478000000001</v>
      </c>
    </row>
    <row r="494" spans="4:5" x14ac:dyDescent="0.3">
      <c r="D494" t="s">
        <v>974</v>
      </c>
      <c r="E494" s="42">
        <v>8309.6340999999993</v>
      </c>
    </row>
    <row r="495" spans="4:5" x14ac:dyDescent="0.3">
      <c r="D495" t="s">
        <v>1641</v>
      </c>
      <c r="E495" s="42">
        <v>8279.6262000000006</v>
      </c>
    </row>
    <row r="496" spans="4:5" x14ac:dyDescent="0.3">
      <c r="D496" t="s">
        <v>804</v>
      </c>
      <c r="E496" s="42">
        <v>8269.4677000000011</v>
      </c>
    </row>
    <row r="497" spans="4:5" x14ac:dyDescent="0.3">
      <c r="D497" t="s">
        <v>632</v>
      </c>
      <c r="E497" s="42">
        <v>8256.4987000000001</v>
      </c>
    </row>
    <row r="498" spans="4:5" x14ac:dyDescent="0.3">
      <c r="D498" t="s">
        <v>745</v>
      </c>
      <c r="E498" s="42">
        <v>8249.2502000000004</v>
      </c>
    </row>
    <row r="499" spans="4:5" x14ac:dyDescent="0.3">
      <c r="D499" t="s">
        <v>1547</v>
      </c>
      <c r="E499" s="42">
        <v>8232.5910000000003</v>
      </c>
    </row>
    <row r="500" spans="4:5" x14ac:dyDescent="0.3">
      <c r="D500" t="s">
        <v>1359</v>
      </c>
      <c r="E500" s="42">
        <v>8228.7587999999996</v>
      </c>
    </row>
    <row r="501" spans="4:5" x14ac:dyDescent="0.3">
      <c r="D501" t="s">
        <v>225</v>
      </c>
      <c r="E501" s="42">
        <v>8210.2924999999996</v>
      </c>
    </row>
    <row r="502" spans="4:5" x14ac:dyDescent="0.3">
      <c r="D502" t="s">
        <v>2262</v>
      </c>
      <c r="E502" s="42">
        <v>8197.8518000000004</v>
      </c>
    </row>
    <row r="503" spans="4:5" x14ac:dyDescent="0.3">
      <c r="D503" t="s">
        <v>1073</v>
      </c>
      <c r="E503" s="42">
        <v>8192.0113999999994</v>
      </c>
    </row>
    <row r="504" spans="4:5" x14ac:dyDescent="0.3">
      <c r="D504" t="s">
        <v>1038</v>
      </c>
      <c r="E504" s="42">
        <v>8177.3744000000006</v>
      </c>
    </row>
    <row r="505" spans="4:5" x14ac:dyDescent="0.3">
      <c r="D505" t="s">
        <v>2566</v>
      </c>
      <c r="E505" s="42">
        <v>8148.2039999999997</v>
      </c>
    </row>
    <row r="506" spans="4:5" x14ac:dyDescent="0.3">
      <c r="D506" t="s">
        <v>1460</v>
      </c>
      <c r="E506" s="42">
        <v>8148.2039999999997</v>
      </c>
    </row>
    <row r="507" spans="4:5" x14ac:dyDescent="0.3">
      <c r="D507" t="s">
        <v>1212</v>
      </c>
      <c r="E507" s="42">
        <v>8148.2039999999997</v>
      </c>
    </row>
    <row r="508" spans="4:5" x14ac:dyDescent="0.3">
      <c r="D508" t="s">
        <v>453</v>
      </c>
      <c r="E508" s="42">
        <v>8148.2039999999997</v>
      </c>
    </row>
    <row r="509" spans="4:5" x14ac:dyDescent="0.3">
      <c r="D509" t="s">
        <v>664</v>
      </c>
      <c r="E509" s="42">
        <v>8141.9336000000003</v>
      </c>
    </row>
    <row r="510" spans="4:5" x14ac:dyDescent="0.3">
      <c r="D510" t="s">
        <v>1155</v>
      </c>
      <c r="E510" s="42">
        <v>8114.7784000000001</v>
      </c>
    </row>
    <row r="511" spans="4:5" x14ac:dyDescent="0.3">
      <c r="D511" t="s">
        <v>1293</v>
      </c>
      <c r="E511" s="42">
        <v>8095.1529</v>
      </c>
    </row>
    <row r="512" spans="4:5" x14ac:dyDescent="0.3">
      <c r="D512" t="s">
        <v>644</v>
      </c>
      <c r="E512" s="42">
        <v>8071.3757999999998</v>
      </c>
    </row>
    <row r="513" spans="4:5" x14ac:dyDescent="0.3">
      <c r="D513" t="s">
        <v>1452</v>
      </c>
      <c r="E513" s="42">
        <v>8062.1436999999996</v>
      </c>
    </row>
    <row r="514" spans="4:5" x14ac:dyDescent="0.3">
      <c r="D514" t="s">
        <v>1362</v>
      </c>
      <c r="E514" s="42">
        <v>8056.5411999999997</v>
      </c>
    </row>
    <row r="515" spans="4:5" x14ac:dyDescent="0.3">
      <c r="D515" t="s">
        <v>1512</v>
      </c>
      <c r="E515" s="42">
        <v>8040.24</v>
      </c>
    </row>
    <row r="516" spans="4:5" x14ac:dyDescent="0.3">
      <c r="D516" t="s">
        <v>661</v>
      </c>
      <c r="E516" s="42">
        <v>8024.2545</v>
      </c>
    </row>
    <row r="517" spans="4:5" x14ac:dyDescent="0.3">
      <c r="D517" t="s">
        <v>1336</v>
      </c>
      <c r="E517" s="42">
        <v>8008.1554999999998</v>
      </c>
    </row>
    <row r="518" spans="4:5" x14ac:dyDescent="0.3">
      <c r="D518" t="s">
        <v>1392</v>
      </c>
      <c r="E518" s="42">
        <v>8000.5956000000006</v>
      </c>
    </row>
    <row r="519" spans="4:5" x14ac:dyDescent="0.3">
      <c r="D519" t="s">
        <v>841</v>
      </c>
      <c r="E519" s="42">
        <v>7995.6189000000004</v>
      </c>
    </row>
    <row r="520" spans="4:5" x14ac:dyDescent="0.3">
      <c r="D520" t="s">
        <v>1542</v>
      </c>
      <c r="E520" s="42">
        <v>7988.1417000000001</v>
      </c>
    </row>
    <row r="521" spans="4:5" x14ac:dyDescent="0.3">
      <c r="D521" t="s">
        <v>1762</v>
      </c>
      <c r="E521" s="42">
        <v>7985.6111000000001</v>
      </c>
    </row>
    <row r="522" spans="4:5" x14ac:dyDescent="0.3">
      <c r="D522" t="s">
        <v>248</v>
      </c>
      <c r="E522" s="42">
        <v>7964.2002000000002</v>
      </c>
    </row>
    <row r="523" spans="4:5" x14ac:dyDescent="0.3">
      <c r="D523" t="s">
        <v>2307</v>
      </c>
      <c r="E523" s="42">
        <v>7934.2754000000004</v>
      </c>
    </row>
    <row r="524" spans="4:5" x14ac:dyDescent="0.3">
      <c r="D524" t="s">
        <v>2462</v>
      </c>
      <c r="E524" s="42">
        <v>7875.5920999999998</v>
      </c>
    </row>
    <row r="525" spans="4:5" x14ac:dyDescent="0.3">
      <c r="D525" t="s">
        <v>513</v>
      </c>
      <c r="E525" s="42">
        <v>7836.1171000000004</v>
      </c>
    </row>
    <row r="526" spans="4:5" x14ac:dyDescent="0.3">
      <c r="D526" t="s">
        <v>1400</v>
      </c>
      <c r="E526" s="42">
        <v>7828.0190000000002</v>
      </c>
    </row>
    <row r="527" spans="4:5" x14ac:dyDescent="0.3">
      <c r="D527" t="s">
        <v>2325</v>
      </c>
      <c r="E527" s="42">
        <v>7792.5208000000002</v>
      </c>
    </row>
    <row r="528" spans="4:5" x14ac:dyDescent="0.3">
      <c r="D528" t="s">
        <v>2157</v>
      </c>
      <c r="E528" s="42">
        <v>7777.3274000000001</v>
      </c>
    </row>
    <row r="529" spans="4:5" x14ac:dyDescent="0.3">
      <c r="D529" t="s">
        <v>472</v>
      </c>
      <c r="E529" s="42">
        <v>7771.4575999999997</v>
      </c>
    </row>
    <row r="530" spans="4:5" x14ac:dyDescent="0.3">
      <c r="D530" t="s">
        <v>1694</v>
      </c>
      <c r="E530" s="42">
        <v>7749.5538999999999</v>
      </c>
    </row>
    <row r="531" spans="4:5" x14ac:dyDescent="0.3">
      <c r="D531" t="s">
        <v>2570</v>
      </c>
      <c r="E531" s="42">
        <v>7740.7938000000004</v>
      </c>
    </row>
    <row r="532" spans="4:5" x14ac:dyDescent="0.3">
      <c r="D532" t="s">
        <v>1779</v>
      </c>
      <c r="E532" s="42">
        <v>7740.7938000000004</v>
      </c>
    </row>
    <row r="533" spans="4:5" x14ac:dyDescent="0.3">
      <c r="D533" t="s">
        <v>1902</v>
      </c>
      <c r="E533" s="42">
        <v>7740.7938000000004</v>
      </c>
    </row>
    <row r="534" spans="4:5" x14ac:dyDescent="0.3">
      <c r="D534" t="s">
        <v>1630</v>
      </c>
      <c r="E534" s="42">
        <v>7716.4926000000005</v>
      </c>
    </row>
    <row r="535" spans="4:5" x14ac:dyDescent="0.3">
      <c r="D535" t="s">
        <v>1558</v>
      </c>
      <c r="E535" s="42">
        <v>7709.1683000000003</v>
      </c>
    </row>
    <row r="536" spans="4:5" x14ac:dyDescent="0.3">
      <c r="D536" t="s">
        <v>877</v>
      </c>
      <c r="E536" s="42">
        <v>7681.6567999999997</v>
      </c>
    </row>
    <row r="537" spans="4:5" x14ac:dyDescent="0.3">
      <c r="D537" t="s">
        <v>665</v>
      </c>
      <c r="E537" s="42">
        <v>7662.7007000000003</v>
      </c>
    </row>
    <row r="538" spans="4:5" x14ac:dyDescent="0.3">
      <c r="D538" t="s">
        <v>2609</v>
      </c>
      <c r="E538" s="42">
        <v>7651.6209000000008</v>
      </c>
    </row>
    <row r="539" spans="4:5" x14ac:dyDescent="0.3">
      <c r="D539" t="s">
        <v>2154</v>
      </c>
      <c r="E539" s="42">
        <v>7617.5871000000006</v>
      </c>
    </row>
    <row r="540" spans="4:5" x14ac:dyDescent="0.3">
      <c r="D540" t="s">
        <v>1845</v>
      </c>
      <c r="E540" s="42">
        <v>7531.2785000000003</v>
      </c>
    </row>
    <row r="541" spans="4:5" x14ac:dyDescent="0.3">
      <c r="D541" t="s">
        <v>1077</v>
      </c>
      <c r="E541" s="42">
        <v>7531.2785000000003</v>
      </c>
    </row>
    <row r="542" spans="4:5" x14ac:dyDescent="0.3">
      <c r="D542" t="s">
        <v>2495</v>
      </c>
      <c r="E542" s="42">
        <v>7525.4775</v>
      </c>
    </row>
    <row r="543" spans="4:5" x14ac:dyDescent="0.3">
      <c r="D543" t="s">
        <v>964</v>
      </c>
      <c r="E543" s="42">
        <v>7512.2746999999999</v>
      </c>
    </row>
    <row r="544" spans="4:5" x14ac:dyDescent="0.3">
      <c r="D544" t="s">
        <v>986</v>
      </c>
      <c r="E544" s="42">
        <v>7508.6839</v>
      </c>
    </row>
    <row r="545" spans="4:5" x14ac:dyDescent="0.3">
      <c r="D545" t="s">
        <v>2561</v>
      </c>
      <c r="E545" s="42">
        <v>7504.5140000000001</v>
      </c>
    </row>
    <row r="546" spans="4:5" x14ac:dyDescent="0.3">
      <c r="D546" t="s">
        <v>1337</v>
      </c>
      <c r="E546" s="42">
        <v>7490.6075000000001</v>
      </c>
    </row>
    <row r="547" spans="4:5" x14ac:dyDescent="0.3">
      <c r="D547" t="s">
        <v>647</v>
      </c>
      <c r="E547" s="42">
        <v>7486.6161000000002</v>
      </c>
    </row>
    <row r="548" spans="4:5" x14ac:dyDescent="0.3">
      <c r="D548" t="s">
        <v>1079</v>
      </c>
      <c r="E548" s="42">
        <v>7476.3409000000001</v>
      </c>
    </row>
    <row r="549" spans="4:5" x14ac:dyDescent="0.3">
      <c r="D549" t="s">
        <v>449</v>
      </c>
      <c r="E549" s="42">
        <v>7457.9508000000005</v>
      </c>
    </row>
    <row r="550" spans="4:5" x14ac:dyDescent="0.3">
      <c r="D550" t="s">
        <v>2222</v>
      </c>
      <c r="E550" s="42">
        <v>7457.5605999999998</v>
      </c>
    </row>
    <row r="551" spans="4:5" x14ac:dyDescent="0.3">
      <c r="D551" t="s">
        <v>2332</v>
      </c>
      <c r="E551" s="42">
        <v>7447.0203000000001</v>
      </c>
    </row>
    <row r="552" spans="4:5" x14ac:dyDescent="0.3">
      <c r="D552" t="s">
        <v>2340</v>
      </c>
      <c r="E552" s="42">
        <v>7443.6637000000001</v>
      </c>
    </row>
    <row r="553" spans="4:5" x14ac:dyDescent="0.3">
      <c r="D553" t="s">
        <v>2253</v>
      </c>
      <c r="E553" s="42">
        <v>7421.76</v>
      </c>
    </row>
    <row r="554" spans="4:5" x14ac:dyDescent="0.3">
      <c r="D554" t="s">
        <v>1592</v>
      </c>
      <c r="E554" s="42">
        <v>7421.76</v>
      </c>
    </row>
    <row r="555" spans="4:5" x14ac:dyDescent="0.3">
      <c r="D555" t="s">
        <v>1298</v>
      </c>
      <c r="E555" s="42">
        <v>7421.76</v>
      </c>
    </row>
    <row r="556" spans="4:5" x14ac:dyDescent="0.3">
      <c r="D556" t="s">
        <v>1273</v>
      </c>
      <c r="E556" s="42">
        <v>7419.9011</v>
      </c>
    </row>
    <row r="557" spans="4:5" x14ac:dyDescent="0.3">
      <c r="D557" t="s">
        <v>481</v>
      </c>
      <c r="E557" s="42">
        <v>7414.1901000000007</v>
      </c>
    </row>
    <row r="558" spans="4:5" x14ac:dyDescent="0.3">
      <c r="D558" t="s">
        <v>1719</v>
      </c>
      <c r="E558" s="42">
        <v>7413.8685999999998</v>
      </c>
    </row>
    <row r="559" spans="4:5" x14ac:dyDescent="0.3">
      <c r="D559" t="s">
        <v>1679</v>
      </c>
      <c r="E559" s="42">
        <v>7395.4721</v>
      </c>
    </row>
    <row r="560" spans="4:5" x14ac:dyDescent="0.3">
      <c r="D560" t="s">
        <v>817</v>
      </c>
      <c r="E560" s="42">
        <v>7395.2883000000002</v>
      </c>
    </row>
    <row r="561" spans="4:5" x14ac:dyDescent="0.3">
      <c r="D561" t="s">
        <v>2195</v>
      </c>
      <c r="E561" s="42">
        <v>7380.5934999999999</v>
      </c>
    </row>
    <row r="562" spans="4:5" x14ac:dyDescent="0.3">
      <c r="D562" t="s">
        <v>1995</v>
      </c>
      <c r="E562" s="42">
        <v>7377.1909999999998</v>
      </c>
    </row>
    <row r="563" spans="4:5" x14ac:dyDescent="0.3">
      <c r="D563" t="s">
        <v>1618</v>
      </c>
      <c r="E563" s="42">
        <v>7372.2662</v>
      </c>
    </row>
    <row r="564" spans="4:5" x14ac:dyDescent="0.3">
      <c r="D564" t="s">
        <v>1718</v>
      </c>
      <c r="E564" s="42">
        <v>7355.2873</v>
      </c>
    </row>
    <row r="565" spans="4:5" x14ac:dyDescent="0.3">
      <c r="D565" t="s">
        <v>2084</v>
      </c>
      <c r="E565" s="42">
        <v>7355.1872000000003</v>
      </c>
    </row>
    <row r="566" spans="4:5" x14ac:dyDescent="0.3">
      <c r="D566" t="s">
        <v>2398</v>
      </c>
      <c r="E566" s="42">
        <v>7333.3836000000001</v>
      </c>
    </row>
    <row r="567" spans="4:5" x14ac:dyDescent="0.3">
      <c r="D567" t="s">
        <v>686</v>
      </c>
      <c r="E567" s="42">
        <v>7333.3836000000001</v>
      </c>
    </row>
    <row r="568" spans="4:5" x14ac:dyDescent="0.3">
      <c r="D568" t="s">
        <v>1145</v>
      </c>
      <c r="E568" s="42">
        <v>7317.1066000000001</v>
      </c>
    </row>
    <row r="569" spans="4:5" x14ac:dyDescent="0.3">
      <c r="D569" t="s">
        <v>1192</v>
      </c>
      <c r="E569" s="42">
        <v>7271.4999000000007</v>
      </c>
    </row>
    <row r="570" spans="4:5" x14ac:dyDescent="0.3">
      <c r="D570" t="s">
        <v>1975</v>
      </c>
      <c r="E570" s="42">
        <v>7269.5652</v>
      </c>
    </row>
    <row r="571" spans="4:5" x14ac:dyDescent="0.3">
      <c r="D571" t="s">
        <v>2123</v>
      </c>
      <c r="E571" s="42">
        <v>7261.9571000000005</v>
      </c>
    </row>
    <row r="572" spans="4:5" x14ac:dyDescent="0.3">
      <c r="D572" t="s">
        <v>957</v>
      </c>
      <c r="E572" s="42">
        <v>7235.6661000000004</v>
      </c>
    </row>
    <row r="573" spans="4:5" x14ac:dyDescent="0.3">
      <c r="D573" t="s">
        <v>2510</v>
      </c>
      <c r="E573" s="42">
        <v>7170.8027999999995</v>
      </c>
    </row>
    <row r="574" spans="4:5" x14ac:dyDescent="0.3">
      <c r="D574" t="s">
        <v>1241</v>
      </c>
      <c r="E574" s="42">
        <v>7152.2384000000002</v>
      </c>
    </row>
    <row r="575" spans="4:5" x14ac:dyDescent="0.3">
      <c r="D575" t="s">
        <v>1340</v>
      </c>
      <c r="E575" s="42">
        <v>7142.7902999999997</v>
      </c>
    </row>
    <row r="576" spans="4:5" x14ac:dyDescent="0.3">
      <c r="D576" t="s">
        <v>2079</v>
      </c>
      <c r="E576" s="42">
        <v>7107.2168000000001</v>
      </c>
    </row>
    <row r="577" spans="4:5" x14ac:dyDescent="0.3">
      <c r="D577" t="s">
        <v>2174</v>
      </c>
      <c r="E577" s="42">
        <v>7101.2029999999995</v>
      </c>
    </row>
    <row r="578" spans="4:5" x14ac:dyDescent="0.3">
      <c r="D578" t="s">
        <v>1377</v>
      </c>
      <c r="E578" s="42">
        <v>7097.7190000000001</v>
      </c>
    </row>
    <row r="579" spans="4:5" x14ac:dyDescent="0.3">
      <c r="D579" t="s">
        <v>1698</v>
      </c>
      <c r="E579" s="42">
        <v>7095.8616000000002</v>
      </c>
    </row>
    <row r="580" spans="4:5" x14ac:dyDescent="0.3">
      <c r="D580" t="s">
        <v>984</v>
      </c>
      <c r="E580" s="42">
        <v>7064.1367</v>
      </c>
    </row>
    <row r="581" spans="4:5" x14ac:dyDescent="0.3">
      <c r="D581" t="s">
        <v>878</v>
      </c>
      <c r="E581" s="42">
        <v>7050.1503999999995</v>
      </c>
    </row>
    <row r="582" spans="4:5" x14ac:dyDescent="0.3">
      <c r="D582" t="s">
        <v>1877</v>
      </c>
      <c r="E582" s="42">
        <v>7049.8544000000002</v>
      </c>
    </row>
    <row r="583" spans="4:5" x14ac:dyDescent="0.3">
      <c r="D583" t="s">
        <v>2554</v>
      </c>
      <c r="E583" s="42">
        <v>7043.4375</v>
      </c>
    </row>
    <row r="584" spans="4:5" x14ac:dyDescent="0.3">
      <c r="D584" t="s">
        <v>1939</v>
      </c>
      <c r="E584" s="42">
        <v>7037.7326999999996</v>
      </c>
    </row>
    <row r="585" spans="4:5" x14ac:dyDescent="0.3">
      <c r="D585" t="s">
        <v>583</v>
      </c>
      <c r="E585" s="42">
        <v>6989.5455000000002</v>
      </c>
    </row>
    <row r="586" spans="4:5" x14ac:dyDescent="0.3">
      <c r="D586" t="s">
        <v>1828</v>
      </c>
      <c r="E586" s="42">
        <v>6988.2978000000003</v>
      </c>
    </row>
    <row r="587" spans="4:5" x14ac:dyDescent="0.3">
      <c r="D587" t="s">
        <v>1911</v>
      </c>
      <c r="E587" s="42">
        <v>6964.2478000000001</v>
      </c>
    </row>
    <row r="588" spans="4:5" x14ac:dyDescent="0.3">
      <c r="D588" t="s">
        <v>2541</v>
      </c>
      <c r="E588" s="42">
        <v>6962.7013999999999</v>
      </c>
    </row>
    <row r="589" spans="4:5" x14ac:dyDescent="0.3">
      <c r="D589" t="s">
        <v>1304</v>
      </c>
      <c r="E589" s="42">
        <v>6944.9816000000001</v>
      </c>
    </row>
    <row r="590" spans="4:5" x14ac:dyDescent="0.3">
      <c r="D590" t="s">
        <v>2040</v>
      </c>
      <c r="E590" s="42">
        <v>6925.9733999999999</v>
      </c>
    </row>
    <row r="591" spans="4:5" x14ac:dyDescent="0.3">
      <c r="D591" t="s">
        <v>1473</v>
      </c>
      <c r="E591" s="42">
        <v>6925.9733999999999</v>
      </c>
    </row>
    <row r="592" spans="4:5" x14ac:dyDescent="0.3">
      <c r="D592" t="s">
        <v>1232</v>
      </c>
      <c r="E592" s="42">
        <v>6925.9733999999999</v>
      </c>
    </row>
    <row r="593" spans="4:5" x14ac:dyDescent="0.3">
      <c r="D593" t="s">
        <v>751</v>
      </c>
      <c r="E593" s="42">
        <v>6912.7858999999999</v>
      </c>
    </row>
    <row r="594" spans="4:5" x14ac:dyDescent="0.3">
      <c r="D594" t="s">
        <v>559</v>
      </c>
      <c r="E594" s="42">
        <v>6890.9260999999997</v>
      </c>
    </row>
    <row r="595" spans="4:5" x14ac:dyDescent="0.3">
      <c r="D595" t="s">
        <v>652</v>
      </c>
      <c r="E595" s="42">
        <v>6890.2038999999995</v>
      </c>
    </row>
    <row r="596" spans="4:5" x14ac:dyDescent="0.3">
      <c r="D596" t="s">
        <v>1303</v>
      </c>
      <c r="E596" s="42">
        <v>6883.2820000000002</v>
      </c>
    </row>
    <row r="597" spans="4:5" x14ac:dyDescent="0.3">
      <c r="D597" t="s">
        <v>418</v>
      </c>
      <c r="E597" s="42">
        <v>6880.9777999999997</v>
      </c>
    </row>
    <row r="598" spans="4:5" x14ac:dyDescent="0.3">
      <c r="D598" t="s">
        <v>520</v>
      </c>
      <c r="E598" s="42">
        <v>6851.1249000000007</v>
      </c>
    </row>
    <row r="599" spans="4:5" x14ac:dyDescent="0.3">
      <c r="D599" t="s">
        <v>1280</v>
      </c>
      <c r="E599" s="42">
        <v>6825.1836999999996</v>
      </c>
    </row>
    <row r="600" spans="4:5" x14ac:dyDescent="0.3">
      <c r="D600" t="s">
        <v>1974</v>
      </c>
      <c r="E600" s="42">
        <v>6737.6001999999999</v>
      </c>
    </row>
    <row r="601" spans="4:5" x14ac:dyDescent="0.3">
      <c r="D601" t="s">
        <v>1338</v>
      </c>
      <c r="E601" s="42">
        <v>6685.2806</v>
      </c>
    </row>
    <row r="602" spans="4:5" x14ac:dyDescent="0.3">
      <c r="D602" t="s">
        <v>1021</v>
      </c>
      <c r="E602" s="42">
        <v>6655.8796000000002</v>
      </c>
    </row>
    <row r="603" spans="4:5" x14ac:dyDescent="0.3">
      <c r="D603" t="s">
        <v>2514</v>
      </c>
      <c r="E603" s="42">
        <v>6654.8258000000005</v>
      </c>
    </row>
    <row r="604" spans="4:5" x14ac:dyDescent="0.3">
      <c r="D604" t="s">
        <v>507</v>
      </c>
      <c r="E604" s="42">
        <v>6644.5204000000003</v>
      </c>
    </row>
    <row r="605" spans="4:5" x14ac:dyDescent="0.3">
      <c r="D605" t="s">
        <v>224</v>
      </c>
      <c r="E605" s="42">
        <v>6628.0816999999997</v>
      </c>
    </row>
    <row r="606" spans="4:5" x14ac:dyDescent="0.3">
      <c r="D606" t="s">
        <v>2049</v>
      </c>
      <c r="E606" s="42">
        <v>6622.8739999999998</v>
      </c>
    </row>
    <row r="607" spans="4:5" x14ac:dyDescent="0.3">
      <c r="D607" t="s">
        <v>1451</v>
      </c>
      <c r="E607" s="42">
        <v>6615.8026</v>
      </c>
    </row>
    <row r="608" spans="4:5" x14ac:dyDescent="0.3">
      <c r="D608" t="s">
        <v>1209</v>
      </c>
      <c r="E608" s="42">
        <v>6599.866</v>
      </c>
    </row>
    <row r="609" spans="4:5" x14ac:dyDescent="0.3">
      <c r="D609" t="s">
        <v>216</v>
      </c>
      <c r="E609" s="42">
        <v>6552.7675999999992</v>
      </c>
    </row>
    <row r="610" spans="4:5" x14ac:dyDescent="0.3">
      <c r="D610" t="s">
        <v>462</v>
      </c>
      <c r="E610" s="42">
        <v>6540.4668999999994</v>
      </c>
    </row>
    <row r="611" spans="4:5" x14ac:dyDescent="0.3">
      <c r="D611" t="s">
        <v>401</v>
      </c>
      <c r="E611" s="42">
        <v>6527.3233</v>
      </c>
    </row>
    <row r="612" spans="4:5" x14ac:dyDescent="0.3">
      <c r="D612" t="s">
        <v>635</v>
      </c>
      <c r="E612" s="42">
        <v>6518.5631999999996</v>
      </c>
    </row>
    <row r="613" spans="4:5" x14ac:dyDescent="0.3">
      <c r="D613" t="s">
        <v>653</v>
      </c>
      <c r="E613" s="42">
        <v>6518.5631999999996</v>
      </c>
    </row>
    <row r="614" spans="4:5" x14ac:dyDescent="0.3">
      <c r="D614" t="s">
        <v>1750</v>
      </c>
      <c r="E614" s="42">
        <v>6491.3369999999995</v>
      </c>
    </row>
    <row r="615" spans="4:5" x14ac:dyDescent="0.3">
      <c r="D615" t="s">
        <v>2528</v>
      </c>
      <c r="E615" s="42">
        <v>6490.1542999999992</v>
      </c>
    </row>
    <row r="616" spans="4:5" x14ac:dyDescent="0.3">
      <c r="D616" t="s">
        <v>517</v>
      </c>
      <c r="E616" s="42">
        <v>6468.7293</v>
      </c>
    </row>
    <row r="617" spans="4:5" x14ac:dyDescent="0.3">
      <c r="D617" t="s">
        <v>408</v>
      </c>
      <c r="E617" s="42">
        <v>6443.8303999999998</v>
      </c>
    </row>
    <row r="618" spans="4:5" x14ac:dyDescent="0.3">
      <c r="D618" t="s">
        <v>2074</v>
      </c>
      <c r="E618" s="42">
        <v>6435.7730000000001</v>
      </c>
    </row>
    <row r="619" spans="4:5" x14ac:dyDescent="0.3">
      <c r="D619" t="s">
        <v>2189</v>
      </c>
      <c r="E619" s="42">
        <v>6387.5841</v>
      </c>
    </row>
    <row r="620" spans="4:5" x14ac:dyDescent="0.3">
      <c r="D620" t="s">
        <v>606</v>
      </c>
      <c r="E620" s="42">
        <v>6375.0221000000001</v>
      </c>
    </row>
    <row r="621" spans="4:5" x14ac:dyDescent="0.3">
      <c r="D621" t="s">
        <v>541</v>
      </c>
      <c r="E621" s="42">
        <v>6371.0655000000006</v>
      </c>
    </row>
    <row r="622" spans="4:5" x14ac:dyDescent="0.3">
      <c r="D622" t="s">
        <v>1935</v>
      </c>
      <c r="E622" s="42">
        <v>6370.0303999999996</v>
      </c>
    </row>
    <row r="623" spans="4:5" x14ac:dyDescent="0.3">
      <c r="D623" t="s">
        <v>866</v>
      </c>
      <c r="E623" s="42">
        <v>6367.4825000000001</v>
      </c>
    </row>
    <row r="624" spans="4:5" x14ac:dyDescent="0.3">
      <c r="D624" t="s">
        <v>2037</v>
      </c>
      <c r="E624" s="42">
        <v>6349.1842999999999</v>
      </c>
    </row>
    <row r="625" spans="4:5" x14ac:dyDescent="0.3">
      <c r="D625" t="s">
        <v>2039</v>
      </c>
      <c r="E625" s="42">
        <v>6347.9305999999997</v>
      </c>
    </row>
    <row r="626" spans="4:5" x14ac:dyDescent="0.3">
      <c r="D626" t="s">
        <v>330</v>
      </c>
      <c r="E626" s="42">
        <v>6326.223</v>
      </c>
    </row>
    <row r="627" spans="4:5" x14ac:dyDescent="0.3">
      <c r="D627" t="s">
        <v>2029</v>
      </c>
      <c r="E627" s="42">
        <v>6320.8526999999995</v>
      </c>
    </row>
    <row r="628" spans="4:5" x14ac:dyDescent="0.3">
      <c r="D628" t="s">
        <v>883</v>
      </c>
      <c r="E628" s="42">
        <v>6320.8526999999995</v>
      </c>
    </row>
    <row r="629" spans="4:5" x14ac:dyDescent="0.3">
      <c r="D629" t="s">
        <v>2260</v>
      </c>
      <c r="E629" s="42">
        <v>6314.9246999999996</v>
      </c>
    </row>
    <row r="630" spans="4:5" x14ac:dyDescent="0.3">
      <c r="D630" t="s">
        <v>501</v>
      </c>
      <c r="E630" s="42">
        <v>6312.5761000000002</v>
      </c>
    </row>
    <row r="631" spans="4:5" x14ac:dyDescent="0.3">
      <c r="D631" t="s">
        <v>1227</v>
      </c>
      <c r="E631" s="42">
        <v>6273.5637999999999</v>
      </c>
    </row>
    <row r="632" spans="4:5" x14ac:dyDescent="0.3">
      <c r="D632" t="s">
        <v>1985</v>
      </c>
      <c r="E632" s="42">
        <v>6265.2591000000002</v>
      </c>
    </row>
    <row r="633" spans="4:5" x14ac:dyDescent="0.3">
      <c r="D633" t="s">
        <v>670</v>
      </c>
      <c r="E633" s="42">
        <v>6260.1653999999999</v>
      </c>
    </row>
    <row r="634" spans="4:5" x14ac:dyDescent="0.3">
      <c r="D634" t="s">
        <v>946</v>
      </c>
      <c r="E634" s="42">
        <v>6258.0522000000001</v>
      </c>
    </row>
    <row r="635" spans="4:5" x14ac:dyDescent="0.3">
      <c r="D635" t="s">
        <v>1129</v>
      </c>
      <c r="E635" s="42">
        <v>6247.7476999999999</v>
      </c>
    </row>
    <row r="636" spans="4:5" x14ac:dyDescent="0.3">
      <c r="D636" t="s">
        <v>1131</v>
      </c>
      <c r="E636" s="42">
        <v>6242.5752000000002</v>
      </c>
    </row>
    <row r="637" spans="4:5" x14ac:dyDescent="0.3">
      <c r="D637" t="s">
        <v>1865</v>
      </c>
      <c r="E637" s="42">
        <v>6240.7183999999997</v>
      </c>
    </row>
    <row r="638" spans="4:5" x14ac:dyDescent="0.3">
      <c r="D638" t="s">
        <v>2152</v>
      </c>
      <c r="E638" s="42">
        <v>6240.6692999999996</v>
      </c>
    </row>
    <row r="639" spans="4:5" x14ac:dyDescent="0.3">
      <c r="D639" t="s">
        <v>1624</v>
      </c>
      <c r="E639" s="42">
        <v>6239.0391</v>
      </c>
    </row>
    <row r="640" spans="4:5" x14ac:dyDescent="0.3">
      <c r="D640" t="s">
        <v>2472</v>
      </c>
      <c r="E640" s="42">
        <v>6236.0738000000001</v>
      </c>
    </row>
    <row r="641" spans="4:5" x14ac:dyDescent="0.3">
      <c r="D641" t="s">
        <v>1423</v>
      </c>
      <c r="E641" s="42">
        <v>6228.6073999999999</v>
      </c>
    </row>
    <row r="642" spans="4:5" x14ac:dyDescent="0.3">
      <c r="D642" t="s">
        <v>1308</v>
      </c>
      <c r="E642" s="42">
        <v>6223.7914000000001</v>
      </c>
    </row>
    <row r="643" spans="4:5" x14ac:dyDescent="0.3">
      <c r="D643" t="s">
        <v>1162</v>
      </c>
      <c r="E643" s="42">
        <v>6222.0431000000008</v>
      </c>
    </row>
    <row r="644" spans="4:5" x14ac:dyDescent="0.3">
      <c r="D644" t="s">
        <v>312</v>
      </c>
      <c r="E644" s="42">
        <v>6220.6715000000004</v>
      </c>
    </row>
    <row r="645" spans="4:5" x14ac:dyDescent="0.3">
      <c r="D645" t="s">
        <v>360</v>
      </c>
      <c r="E645" s="42">
        <v>6219.3337000000001</v>
      </c>
    </row>
    <row r="646" spans="4:5" x14ac:dyDescent="0.3">
      <c r="D646" t="s">
        <v>968</v>
      </c>
      <c r="E646" s="42">
        <v>6218.8146999999999</v>
      </c>
    </row>
    <row r="647" spans="4:5" x14ac:dyDescent="0.3">
      <c r="D647" t="s">
        <v>810</v>
      </c>
      <c r="E647" s="42">
        <v>6218.8146999999999</v>
      </c>
    </row>
    <row r="648" spans="4:5" x14ac:dyDescent="0.3">
      <c r="D648" t="s">
        <v>2234</v>
      </c>
      <c r="E648" s="42">
        <v>6184.8</v>
      </c>
    </row>
    <row r="649" spans="4:5" x14ac:dyDescent="0.3">
      <c r="D649" t="s">
        <v>2072</v>
      </c>
      <c r="E649" s="42">
        <v>6184.8</v>
      </c>
    </row>
    <row r="650" spans="4:5" x14ac:dyDescent="0.3">
      <c r="D650" t="s">
        <v>1261</v>
      </c>
      <c r="E650" s="42">
        <v>6184.8</v>
      </c>
    </row>
    <row r="651" spans="4:5" x14ac:dyDescent="0.3">
      <c r="D651" t="s">
        <v>631</v>
      </c>
      <c r="E651" s="42">
        <v>6184.8</v>
      </c>
    </row>
    <row r="652" spans="4:5" x14ac:dyDescent="0.3">
      <c r="D652" t="s">
        <v>1738</v>
      </c>
      <c r="E652" s="42">
        <v>6176.8641000000007</v>
      </c>
    </row>
    <row r="653" spans="4:5" x14ac:dyDescent="0.3">
      <c r="D653" t="s">
        <v>2477</v>
      </c>
      <c r="E653" s="42">
        <v>6111.1530000000002</v>
      </c>
    </row>
    <row r="654" spans="4:5" x14ac:dyDescent="0.3">
      <c r="D654" t="s">
        <v>2302</v>
      </c>
      <c r="E654" s="42">
        <v>6111.1530000000002</v>
      </c>
    </row>
    <row r="655" spans="4:5" x14ac:dyDescent="0.3">
      <c r="D655" t="s">
        <v>2050</v>
      </c>
      <c r="E655" s="42">
        <v>6111.1530000000002</v>
      </c>
    </row>
    <row r="656" spans="4:5" x14ac:dyDescent="0.3">
      <c r="D656" t="s">
        <v>969</v>
      </c>
      <c r="E656" s="42">
        <v>6111.1530000000002</v>
      </c>
    </row>
    <row r="657" spans="4:5" x14ac:dyDescent="0.3">
      <c r="D657" t="s">
        <v>740</v>
      </c>
      <c r="E657" s="42">
        <v>6090.3676999999998</v>
      </c>
    </row>
    <row r="658" spans="4:5" x14ac:dyDescent="0.3">
      <c r="D658" t="s">
        <v>2562</v>
      </c>
      <c r="E658" s="42">
        <v>6085.4264000000003</v>
      </c>
    </row>
    <row r="659" spans="4:5" x14ac:dyDescent="0.3">
      <c r="D659" t="s">
        <v>1325</v>
      </c>
      <c r="E659" s="42">
        <v>6070.0672999999997</v>
      </c>
    </row>
    <row r="660" spans="4:5" x14ac:dyDescent="0.3">
      <c r="D660" t="s">
        <v>2503</v>
      </c>
      <c r="E660" s="42">
        <v>6017.7286999999997</v>
      </c>
    </row>
    <row r="661" spans="4:5" x14ac:dyDescent="0.3">
      <c r="D661" t="s">
        <v>2411</v>
      </c>
      <c r="E661" s="42">
        <v>6015.9252999999999</v>
      </c>
    </row>
    <row r="662" spans="4:5" x14ac:dyDescent="0.3">
      <c r="D662" t="s">
        <v>755</v>
      </c>
      <c r="E662" s="42">
        <v>6009.7608</v>
      </c>
    </row>
    <row r="663" spans="4:5" x14ac:dyDescent="0.3">
      <c r="D663" t="s">
        <v>384</v>
      </c>
      <c r="E663" s="42">
        <v>5978.5515000000005</v>
      </c>
    </row>
    <row r="664" spans="4:5" x14ac:dyDescent="0.3">
      <c r="D664" t="s">
        <v>2261</v>
      </c>
      <c r="E664" s="42">
        <v>5946.6931999999997</v>
      </c>
    </row>
    <row r="665" spans="4:5" x14ac:dyDescent="0.3">
      <c r="D665" t="s">
        <v>2551</v>
      </c>
      <c r="E665" s="42">
        <v>5945.0972000000002</v>
      </c>
    </row>
    <row r="666" spans="4:5" x14ac:dyDescent="0.3">
      <c r="D666" t="s">
        <v>322</v>
      </c>
      <c r="E666" s="42">
        <v>5924.6193000000003</v>
      </c>
    </row>
    <row r="667" spans="4:5" x14ac:dyDescent="0.3">
      <c r="D667" t="s">
        <v>729</v>
      </c>
      <c r="E667" s="42">
        <v>5922.7798000000003</v>
      </c>
    </row>
    <row r="668" spans="4:5" x14ac:dyDescent="0.3">
      <c r="D668" t="s">
        <v>1486</v>
      </c>
      <c r="E668" s="42">
        <v>5910.2591000000002</v>
      </c>
    </row>
    <row r="669" spans="4:5" x14ac:dyDescent="0.3">
      <c r="D669" t="s">
        <v>2294</v>
      </c>
      <c r="E669" s="42">
        <v>5907.9387999999999</v>
      </c>
    </row>
    <row r="670" spans="4:5" x14ac:dyDescent="0.3">
      <c r="D670" t="s">
        <v>1233</v>
      </c>
      <c r="E670" s="42">
        <v>5902.8521000000001</v>
      </c>
    </row>
    <row r="671" spans="4:5" x14ac:dyDescent="0.3">
      <c r="D671" t="s">
        <v>1510</v>
      </c>
      <c r="E671" s="42">
        <v>5900.8761000000004</v>
      </c>
    </row>
    <row r="672" spans="4:5" x14ac:dyDescent="0.3">
      <c r="D672" t="s">
        <v>1761</v>
      </c>
      <c r="E672" s="42">
        <v>5890.0083000000004</v>
      </c>
    </row>
    <row r="673" spans="4:5" x14ac:dyDescent="0.3">
      <c r="D673" t="s">
        <v>1924</v>
      </c>
      <c r="E673" s="42">
        <v>5866.9713000000002</v>
      </c>
    </row>
    <row r="674" spans="4:5" x14ac:dyDescent="0.3">
      <c r="D674" t="s">
        <v>2248</v>
      </c>
      <c r="E674" s="42">
        <v>5842.7548000000006</v>
      </c>
    </row>
    <row r="675" spans="4:5" x14ac:dyDescent="0.3">
      <c r="D675" t="s">
        <v>1250</v>
      </c>
      <c r="E675" s="42">
        <v>5835.165</v>
      </c>
    </row>
    <row r="676" spans="4:5" x14ac:dyDescent="0.3">
      <c r="D676" t="s">
        <v>2387</v>
      </c>
      <c r="E676" s="42">
        <v>5792.7240000000002</v>
      </c>
    </row>
    <row r="677" spans="4:5" x14ac:dyDescent="0.3">
      <c r="D677" t="s">
        <v>518</v>
      </c>
      <c r="E677" s="42">
        <v>5790.6666999999998</v>
      </c>
    </row>
    <row r="678" spans="4:5" x14ac:dyDescent="0.3">
      <c r="D678" t="s">
        <v>2082</v>
      </c>
      <c r="E678" s="42">
        <v>5777.7038000000002</v>
      </c>
    </row>
    <row r="679" spans="4:5" x14ac:dyDescent="0.3">
      <c r="D679" t="s">
        <v>533</v>
      </c>
      <c r="E679" s="42">
        <v>5769.4539000000004</v>
      </c>
    </row>
    <row r="680" spans="4:5" x14ac:dyDescent="0.3">
      <c r="D680" t="s">
        <v>918</v>
      </c>
      <c r="E680" s="42">
        <v>5759.2748999999994</v>
      </c>
    </row>
    <row r="681" spans="4:5" x14ac:dyDescent="0.3">
      <c r="D681" t="s">
        <v>696</v>
      </c>
      <c r="E681" s="42">
        <v>5741.5495999999994</v>
      </c>
    </row>
    <row r="682" spans="4:5" x14ac:dyDescent="0.3">
      <c r="D682" t="s">
        <v>1080</v>
      </c>
      <c r="E682" s="42">
        <v>5731.4654</v>
      </c>
    </row>
    <row r="683" spans="4:5" x14ac:dyDescent="0.3">
      <c r="D683" t="s">
        <v>1049</v>
      </c>
      <c r="E683" s="42">
        <v>5728.5781999999999</v>
      </c>
    </row>
    <row r="684" spans="4:5" x14ac:dyDescent="0.3">
      <c r="D684" t="s">
        <v>1218</v>
      </c>
      <c r="E684" s="42">
        <v>5727.6225000000004</v>
      </c>
    </row>
    <row r="685" spans="4:5" x14ac:dyDescent="0.3">
      <c r="D685" t="s">
        <v>1980</v>
      </c>
      <c r="E685" s="42">
        <v>5721.2617</v>
      </c>
    </row>
    <row r="686" spans="4:5" x14ac:dyDescent="0.3">
      <c r="D686" t="s">
        <v>1210</v>
      </c>
      <c r="E686" s="42">
        <v>5704.9040999999997</v>
      </c>
    </row>
    <row r="687" spans="4:5" x14ac:dyDescent="0.3">
      <c r="D687" t="s">
        <v>260</v>
      </c>
      <c r="E687" s="42">
        <v>5704.2952999999998</v>
      </c>
    </row>
    <row r="688" spans="4:5" x14ac:dyDescent="0.3">
      <c r="D688" t="s">
        <v>1677</v>
      </c>
      <c r="E688" s="42">
        <v>5703.1557999999995</v>
      </c>
    </row>
    <row r="689" spans="4:5" x14ac:dyDescent="0.3">
      <c r="D689" t="s">
        <v>1773</v>
      </c>
      <c r="E689" s="42">
        <v>5684.9368999999997</v>
      </c>
    </row>
    <row r="690" spans="4:5" x14ac:dyDescent="0.3">
      <c r="D690" t="s">
        <v>1070</v>
      </c>
      <c r="E690" s="42">
        <v>5672.3924999999999</v>
      </c>
    </row>
    <row r="691" spans="4:5" x14ac:dyDescent="0.3">
      <c r="D691" t="s">
        <v>252</v>
      </c>
      <c r="E691" s="42">
        <v>5653.7332999999999</v>
      </c>
    </row>
    <row r="692" spans="4:5" x14ac:dyDescent="0.3">
      <c r="D692" t="s">
        <v>1367</v>
      </c>
      <c r="E692" s="42">
        <v>5626.8554000000004</v>
      </c>
    </row>
    <row r="693" spans="4:5" x14ac:dyDescent="0.3">
      <c r="D693" t="s">
        <v>2363</v>
      </c>
      <c r="E693" s="42">
        <v>5625.1009000000004</v>
      </c>
    </row>
    <row r="694" spans="4:5" x14ac:dyDescent="0.3">
      <c r="D694" t="s">
        <v>473</v>
      </c>
      <c r="E694" s="42">
        <v>5618.1040000000003</v>
      </c>
    </row>
    <row r="695" spans="4:5" x14ac:dyDescent="0.3">
      <c r="D695" t="s">
        <v>2592</v>
      </c>
      <c r="E695" s="42">
        <v>5604.6993000000002</v>
      </c>
    </row>
    <row r="696" spans="4:5" x14ac:dyDescent="0.3">
      <c r="D696" t="s">
        <v>536</v>
      </c>
      <c r="E696" s="42">
        <v>5604.1989999999996</v>
      </c>
    </row>
    <row r="697" spans="4:5" x14ac:dyDescent="0.3">
      <c r="D697" t="s">
        <v>376</v>
      </c>
      <c r="E697" s="42">
        <v>5573.4489999999996</v>
      </c>
    </row>
    <row r="698" spans="4:5" x14ac:dyDescent="0.3">
      <c r="D698" t="s">
        <v>1812</v>
      </c>
      <c r="E698" s="42">
        <v>5572.7541000000001</v>
      </c>
    </row>
    <row r="699" spans="4:5" x14ac:dyDescent="0.3">
      <c r="D699" t="s">
        <v>2083</v>
      </c>
      <c r="E699" s="42">
        <v>5566.32</v>
      </c>
    </row>
    <row r="700" spans="4:5" x14ac:dyDescent="0.3">
      <c r="D700" t="s">
        <v>1501</v>
      </c>
      <c r="E700" s="42">
        <v>5566.32</v>
      </c>
    </row>
    <row r="701" spans="4:5" x14ac:dyDescent="0.3">
      <c r="D701" t="s">
        <v>1026</v>
      </c>
      <c r="E701" s="42">
        <v>5566.32</v>
      </c>
    </row>
    <row r="702" spans="4:5" x14ac:dyDescent="0.3">
      <c r="D702" t="s">
        <v>2278</v>
      </c>
      <c r="E702" s="42">
        <v>5566.1184999999996</v>
      </c>
    </row>
    <row r="703" spans="4:5" x14ac:dyDescent="0.3">
      <c r="D703" t="s">
        <v>362</v>
      </c>
      <c r="E703" s="42">
        <v>5526.5859999999993</v>
      </c>
    </row>
    <row r="704" spans="4:5" x14ac:dyDescent="0.3">
      <c r="D704" t="s">
        <v>308</v>
      </c>
      <c r="E704" s="42">
        <v>5519.8512000000001</v>
      </c>
    </row>
    <row r="705" spans="4:5" x14ac:dyDescent="0.3">
      <c r="D705" t="s">
        <v>1952</v>
      </c>
      <c r="E705" s="42">
        <v>5474.0729000000001</v>
      </c>
    </row>
    <row r="706" spans="4:5" x14ac:dyDescent="0.3">
      <c r="D706" t="s">
        <v>2536</v>
      </c>
      <c r="E706" s="42">
        <v>5462.9038999999993</v>
      </c>
    </row>
    <row r="707" spans="4:5" x14ac:dyDescent="0.3">
      <c r="D707" t="s">
        <v>595</v>
      </c>
      <c r="E707" s="42">
        <v>5442.1902</v>
      </c>
    </row>
    <row r="708" spans="4:5" x14ac:dyDescent="0.3">
      <c r="D708" t="s">
        <v>1446</v>
      </c>
      <c r="E708" s="42">
        <v>5434.6962999999996</v>
      </c>
    </row>
    <row r="709" spans="4:5" x14ac:dyDescent="0.3">
      <c r="D709" t="s">
        <v>582</v>
      </c>
      <c r="E709" s="42">
        <v>5432.9272999999994</v>
      </c>
    </row>
    <row r="710" spans="4:5" x14ac:dyDescent="0.3">
      <c r="D710" t="s">
        <v>1350</v>
      </c>
      <c r="E710" s="42">
        <v>5427.8549999999996</v>
      </c>
    </row>
    <row r="711" spans="4:5" x14ac:dyDescent="0.3">
      <c r="D711" t="s">
        <v>1508</v>
      </c>
      <c r="E711" s="42">
        <v>5418.9956999999995</v>
      </c>
    </row>
    <row r="712" spans="4:5" x14ac:dyDescent="0.3">
      <c r="D712" t="s">
        <v>1348</v>
      </c>
      <c r="E712" s="42">
        <v>5412.7925999999998</v>
      </c>
    </row>
    <row r="713" spans="4:5" x14ac:dyDescent="0.3">
      <c r="D713" t="s">
        <v>505</v>
      </c>
      <c r="E713" s="42">
        <v>5405.7341999999999</v>
      </c>
    </row>
    <row r="714" spans="4:5" x14ac:dyDescent="0.3">
      <c r="D714" t="s">
        <v>683</v>
      </c>
      <c r="E714" s="42">
        <v>5405.0630999999994</v>
      </c>
    </row>
    <row r="715" spans="4:5" x14ac:dyDescent="0.3">
      <c r="D715" t="s">
        <v>2518</v>
      </c>
      <c r="E715" s="42">
        <v>5399.8415000000005</v>
      </c>
    </row>
    <row r="716" spans="4:5" x14ac:dyDescent="0.3">
      <c r="D716" t="s">
        <v>1260</v>
      </c>
      <c r="E716" s="42">
        <v>5395.6741999999995</v>
      </c>
    </row>
    <row r="717" spans="4:5" x14ac:dyDescent="0.3">
      <c r="D717" t="s">
        <v>2369</v>
      </c>
      <c r="E717" s="42">
        <v>5395.6396999999997</v>
      </c>
    </row>
    <row r="718" spans="4:5" x14ac:dyDescent="0.3">
      <c r="D718" t="s">
        <v>1747</v>
      </c>
      <c r="E718" s="42">
        <v>5389.4490999999998</v>
      </c>
    </row>
    <row r="719" spans="4:5" x14ac:dyDescent="0.3">
      <c r="D719" t="s">
        <v>407</v>
      </c>
      <c r="E719" s="42">
        <v>5388.1907999999994</v>
      </c>
    </row>
    <row r="720" spans="4:5" x14ac:dyDescent="0.3">
      <c r="D720" t="s">
        <v>1880</v>
      </c>
      <c r="E720" s="42">
        <v>5376.1860999999999</v>
      </c>
    </row>
    <row r="721" spans="4:5" x14ac:dyDescent="0.3">
      <c r="D721" t="s">
        <v>2524</v>
      </c>
      <c r="E721" s="42">
        <v>5376.0538999999999</v>
      </c>
    </row>
    <row r="722" spans="4:5" x14ac:dyDescent="0.3">
      <c r="D722" t="s">
        <v>2312</v>
      </c>
      <c r="E722" s="42">
        <v>5355.8305</v>
      </c>
    </row>
    <row r="723" spans="4:5" x14ac:dyDescent="0.3">
      <c r="D723" t="s">
        <v>1318</v>
      </c>
      <c r="E723" s="42">
        <v>5354.1884</v>
      </c>
    </row>
    <row r="724" spans="4:5" x14ac:dyDescent="0.3">
      <c r="D724" t="s">
        <v>2044</v>
      </c>
      <c r="E724" s="42">
        <v>5349.6632</v>
      </c>
    </row>
    <row r="725" spans="4:5" x14ac:dyDescent="0.3">
      <c r="D725" t="s">
        <v>1670</v>
      </c>
      <c r="E725" s="42">
        <v>5346.0033999999996</v>
      </c>
    </row>
    <row r="726" spans="4:5" x14ac:dyDescent="0.3">
      <c r="D726" t="s">
        <v>1435</v>
      </c>
      <c r="E726" s="42">
        <v>5340.6998999999996</v>
      </c>
    </row>
    <row r="727" spans="4:5" x14ac:dyDescent="0.3">
      <c r="D727" t="s">
        <v>813</v>
      </c>
      <c r="E727" s="42">
        <v>5330.4125999999997</v>
      </c>
    </row>
    <row r="728" spans="4:5" x14ac:dyDescent="0.3">
      <c r="D728" t="s">
        <v>400</v>
      </c>
      <c r="E728" s="42">
        <v>5330.4125999999997</v>
      </c>
    </row>
    <row r="729" spans="4:5" x14ac:dyDescent="0.3">
      <c r="D729" t="s">
        <v>901</v>
      </c>
      <c r="E729" s="42">
        <v>5325.0239000000001</v>
      </c>
    </row>
    <row r="730" spans="4:5" x14ac:dyDescent="0.3">
      <c r="D730" t="s">
        <v>718</v>
      </c>
      <c r="E730" s="42">
        <v>5315.6283999999996</v>
      </c>
    </row>
    <row r="731" spans="4:5" x14ac:dyDescent="0.3">
      <c r="D731" t="s">
        <v>1958</v>
      </c>
      <c r="E731" s="42">
        <v>5305.0927000000001</v>
      </c>
    </row>
    <row r="732" spans="4:5" x14ac:dyDescent="0.3">
      <c r="D732" t="s">
        <v>1333</v>
      </c>
      <c r="E732" s="42">
        <v>5305.0927000000001</v>
      </c>
    </row>
    <row r="733" spans="4:5" x14ac:dyDescent="0.3">
      <c r="D733" t="s">
        <v>933</v>
      </c>
      <c r="E733" s="42">
        <v>5296.3325999999997</v>
      </c>
    </row>
    <row r="734" spans="4:5" x14ac:dyDescent="0.3">
      <c r="D734" t="s">
        <v>258</v>
      </c>
      <c r="E734" s="42">
        <v>5296.3325999999997</v>
      </c>
    </row>
    <row r="735" spans="4:5" x14ac:dyDescent="0.3">
      <c r="D735" t="s">
        <v>1181</v>
      </c>
      <c r="E735" s="42">
        <v>5295.6464999999998</v>
      </c>
    </row>
    <row r="736" spans="4:5" x14ac:dyDescent="0.3">
      <c r="D736" t="s">
        <v>1654</v>
      </c>
      <c r="E736" s="42">
        <v>5293.2248</v>
      </c>
    </row>
    <row r="737" spans="4:5" x14ac:dyDescent="0.3">
      <c r="D737" t="s">
        <v>956</v>
      </c>
      <c r="E737" s="42">
        <v>5285.6502</v>
      </c>
    </row>
    <row r="738" spans="4:5" x14ac:dyDescent="0.3">
      <c r="D738" t="s">
        <v>490</v>
      </c>
      <c r="E738" s="42">
        <v>5267.3945000000003</v>
      </c>
    </row>
    <row r="739" spans="4:5" x14ac:dyDescent="0.3">
      <c r="D739" t="s">
        <v>1910</v>
      </c>
      <c r="E739" s="42">
        <v>5221.8221000000003</v>
      </c>
    </row>
    <row r="740" spans="4:5" x14ac:dyDescent="0.3">
      <c r="D740" t="s">
        <v>1117</v>
      </c>
      <c r="E740" s="42">
        <v>5215.0434999999998</v>
      </c>
    </row>
    <row r="741" spans="4:5" x14ac:dyDescent="0.3">
      <c r="D741" t="s">
        <v>1177</v>
      </c>
      <c r="E741" s="42">
        <v>5179.1863999999996</v>
      </c>
    </row>
    <row r="742" spans="4:5" x14ac:dyDescent="0.3">
      <c r="D742" t="s">
        <v>1921</v>
      </c>
      <c r="E742" s="42">
        <v>5162.3412000000008</v>
      </c>
    </row>
    <row r="743" spans="4:5" x14ac:dyDescent="0.3">
      <c r="D743" t="s">
        <v>912</v>
      </c>
      <c r="E743" s="42">
        <v>5151.7668000000003</v>
      </c>
    </row>
    <row r="744" spans="4:5" x14ac:dyDescent="0.3">
      <c r="D744" t="s">
        <v>2591</v>
      </c>
      <c r="E744" s="42">
        <v>5135.5644000000002</v>
      </c>
    </row>
    <row r="745" spans="4:5" x14ac:dyDescent="0.3">
      <c r="D745" t="s">
        <v>334</v>
      </c>
      <c r="E745" s="42">
        <v>5135.442</v>
      </c>
    </row>
    <row r="746" spans="4:5" x14ac:dyDescent="0.3">
      <c r="D746" t="s">
        <v>1184</v>
      </c>
      <c r="E746" s="42">
        <v>5129.8631000000005</v>
      </c>
    </row>
    <row r="747" spans="4:5" x14ac:dyDescent="0.3">
      <c r="D747" t="s">
        <v>1606</v>
      </c>
      <c r="E747" s="42">
        <v>5126.6638000000003</v>
      </c>
    </row>
    <row r="748" spans="4:5" x14ac:dyDescent="0.3">
      <c r="D748" t="s">
        <v>1230</v>
      </c>
      <c r="E748" s="42">
        <v>5098.1094000000003</v>
      </c>
    </row>
    <row r="749" spans="4:5" x14ac:dyDescent="0.3">
      <c r="D749" t="s">
        <v>845</v>
      </c>
      <c r="E749" s="42">
        <v>5020.5796</v>
      </c>
    </row>
    <row r="750" spans="4:5" x14ac:dyDescent="0.3">
      <c r="D750" t="s">
        <v>1664</v>
      </c>
      <c r="E750" s="42">
        <v>4995.4964</v>
      </c>
    </row>
    <row r="751" spans="4:5" x14ac:dyDescent="0.3">
      <c r="D751" t="s">
        <v>416</v>
      </c>
      <c r="E751" s="42">
        <v>4994.7710999999999</v>
      </c>
    </row>
    <row r="752" spans="4:5" x14ac:dyDescent="0.3">
      <c r="D752" t="s">
        <v>958</v>
      </c>
      <c r="E752" s="42">
        <v>4991.6473999999998</v>
      </c>
    </row>
    <row r="753" spans="4:5" x14ac:dyDescent="0.3">
      <c r="D753" t="s">
        <v>1987</v>
      </c>
      <c r="E753" s="42">
        <v>4951.0109000000002</v>
      </c>
    </row>
    <row r="754" spans="4:5" x14ac:dyDescent="0.3">
      <c r="D754" t="s">
        <v>2201</v>
      </c>
      <c r="E754" s="42">
        <v>4947.84</v>
      </c>
    </row>
    <row r="755" spans="4:5" x14ac:dyDescent="0.3">
      <c r="D755" t="s">
        <v>622</v>
      </c>
      <c r="E755" s="42">
        <v>4947.84</v>
      </c>
    </row>
    <row r="756" spans="4:5" x14ac:dyDescent="0.3">
      <c r="D756" t="s">
        <v>568</v>
      </c>
      <c r="E756" s="42">
        <v>4947.84</v>
      </c>
    </row>
    <row r="757" spans="4:5" x14ac:dyDescent="0.3">
      <c r="D757" t="s">
        <v>1923</v>
      </c>
      <c r="E757" s="42">
        <v>4918.92</v>
      </c>
    </row>
    <row r="758" spans="4:5" x14ac:dyDescent="0.3">
      <c r="D758" t="s">
        <v>1676</v>
      </c>
      <c r="E758" s="42">
        <v>4912.3231000000005</v>
      </c>
    </row>
    <row r="759" spans="4:5" x14ac:dyDescent="0.3">
      <c r="D759" t="s">
        <v>2138</v>
      </c>
      <c r="E759" s="42">
        <v>4897.6824999999999</v>
      </c>
    </row>
    <row r="760" spans="4:5" x14ac:dyDescent="0.3">
      <c r="D760" t="s">
        <v>2317</v>
      </c>
      <c r="E760" s="42">
        <v>4895.9624000000003</v>
      </c>
    </row>
    <row r="761" spans="4:5" x14ac:dyDescent="0.3">
      <c r="D761" t="s">
        <v>1763</v>
      </c>
      <c r="E761" s="42">
        <v>4895.9624000000003</v>
      </c>
    </row>
    <row r="762" spans="4:5" x14ac:dyDescent="0.3">
      <c r="D762" t="s">
        <v>1033</v>
      </c>
      <c r="E762" s="42">
        <v>4895.9624000000003</v>
      </c>
    </row>
    <row r="763" spans="4:5" x14ac:dyDescent="0.3">
      <c r="D763" t="s">
        <v>2017</v>
      </c>
      <c r="E763" s="42">
        <v>4888.9224000000004</v>
      </c>
    </row>
    <row r="764" spans="4:5" x14ac:dyDescent="0.3">
      <c r="D764" t="s">
        <v>279</v>
      </c>
      <c r="E764" s="42">
        <v>4888.9224000000004</v>
      </c>
    </row>
    <row r="765" spans="4:5" x14ac:dyDescent="0.3">
      <c r="D765" t="s">
        <v>1683</v>
      </c>
      <c r="E765" s="42">
        <v>4878.7638999999999</v>
      </c>
    </row>
    <row r="766" spans="4:5" x14ac:dyDescent="0.3">
      <c r="D766" t="s">
        <v>806</v>
      </c>
      <c r="E766" s="42">
        <v>4868.8678</v>
      </c>
    </row>
    <row r="767" spans="4:5" x14ac:dyDescent="0.3">
      <c r="D767" t="s">
        <v>1516</v>
      </c>
      <c r="E767" s="42">
        <v>4864.0150999999996</v>
      </c>
    </row>
    <row r="768" spans="4:5" x14ac:dyDescent="0.3">
      <c r="D768" t="s">
        <v>616</v>
      </c>
      <c r="E768" s="42">
        <v>4860.2730999999994</v>
      </c>
    </row>
    <row r="769" spans="4:5" x14ac:dyDescent="0.3">
      <c r="D769" t="s">
        <v>519</v>
      </c>
      <c r="E769" s="42">
        <v>4841.6691999999994</v>
      </c>
    </row>
    <row r="770" spans="4:5" x14ac:dyDescent="0.3">
      <c r="D770" t="s">
        <v>1417</v>
      </c>
      <c r="E770" s="42">
        <v>4837.3887999999997</v>
      </c>
    </row>
    <row r="771" spans="4:5" x14ac:dyDescent="0.3">
      <c r="D771" t="s">
        <v>1989</v>
      </c>
      <c r="E771" s="42">
        <v>4836.2771000000002</v>
      </c>
    </row>
    <row r="772" spans="4:5" x14ac:dyDescent="0.3">
      <c r="D772" t="s">
        <v>1617</v>
      </c>
      <c r="E772" s="42">
        <v>4821.0101000000004</v>
      </c>
    </row>
    <row r="773" spans="4:5" x14ac:dyDescent="0.3">
      <c r="D773" t="s">
        <v>1756</v>
      </c>
      <c r="E773" s="42">
        <v>4809.1545999999998</v>
      </c>
    </row>
    <row r="774" spans="4:5" x14ac:dyDescent="0.3">
      <c r="D774" t="s">
        <v>2478</v>
      </c>
      <c r="E774" s="42">
        <v>4803.4543000000003</v>
      </c>
    </row>
    <row r="775" spans="4:5" x14ac:dyDescent="0.3">
      <c r="D775" t="s">
        <v>358</v>
      </c>
      <c r="E775" s="42">
        <v>4785.9241000000002</v>
      </c>
    </row>
    <row r="776" spans="4:5" x14ac:dyDescent="0.3">
      <c r="D776" t="s">
        <v>2531</v>
      </c>
      <c r="E776" s="42">
        <v>4775.3883999999998</v>
      </c>
    </row>
    <row r="777" spans="4:5" x14ac:dyDescent="0.3">
      <c r="D777" t="s">
        <v>2529</v>
      </c>
      <c r="E777" s="42">
        <v>4771.4785000000002</v>
      </c>
    </row>
    <row r="778" spans="4:5" x14ac:dyDescent="0.3">
      <c r="D778" t="s">
        <v>1278</v>
      </c>
      <c r="E778" s="42">
        <v>4752.6432999999997</v>
      </c>
    </row>
    <row r="779" spans="4:5" x14ac:dyDescent="0.3">
      <c r="D779" t="s">
        <v>936</v>
      </c>
      <c r="E779" s="42">
        <v>4734.7228000000005</v>
      </c>
    </row>
    <row r="780" spans="4:5" x14ac:dyDescent="0.3">
      <c r="D780" t="s">
        <v>2613</v>
      </c>
      <c r="E780" s="42">
        <v>4705.0308000000005</v>
      </c>
    </row>
    <row r="781" spans="4:5" x14ac:dyDescent="0.3">
      <c r="D781" t="s">
        <v>1161</v>
      </c>
      <c r="E781" s="42">
        <v>4692.3734000000004</v>
      </c>
    </row>
    <row r="782" spans="4:5" x14ac:dyDescent="0.3">
      <c r="D782" t="s">
        <v>1655</v>
      </c>
      <c r="E782" s="42">
        <v>4677.7308000000003</v>
      </c>
    </row>
    <row r="783" spans="4:5" x14ac:dyDescent="0.3">
      <c r="D783" t="s">
        <v>869</v>
      </c>
      <c r="E783" s="42">
        <v>4664.7384999999995</v>
      </c>
    </row>
    <row r="784" spans="4:5" x14ac:dyDescent="0.3">
      <c r="D784" t="s">
        <v>994</v>
      </c>
      <c r="E784" s="42">
        <v>4643.5205000000005</v>
      </c>
    </row>
    <row r="785" spans="4:5" x14ac:dyDescent="0.3">
      <c r="D785" t="s">
        <v>1041</v>
      </c>
      <c r="E785" s="42">
        <v>4637.2907999999998</v>
      </c>
    </row>
    <row r="786" spans="4:5" x14ac:dyDescent="0.3">
      <c r="D786" t="s">
        <v>775</v>
      </c>
      <c r="E786" s="42">
        <v>4636.0117999999993</v>
      </c>
    </row>
    <row r="787" spans="4:5" x14ac:dyDescent="0.3">
      <c r="D787" t="s">
        <v>1166</v>
      </c>
      <c r="E787" s="42">
        <v>4635.9137000000001</v>
      </c>
    </row>
    <row r="788" spans="4:5" x14ac:dyDescent="0.3">
      <c r="D788" t="s">
        <v>262</v>
      </c>
      <c r="E788" s="42">
        <v>4635.4742000000006</v>
      </c>
    </row>
    <row r="789" spans="4:5" x14ac:dyDescent="0.3">
      <c r="D789" t="s">
        <v>2326</v>
      </c>
      <c r="E789" s="42">
        <v>4632.1583000000001</v>
      </c>
    </row>
    <row r="790" spans="4:5" x14ac:dyDescent="0.3">
      <c r="D790" t="s">
        <v>2196</v>
      </c>
      <c r="E790" s="42">
        <v>4629.7293</v>
      </c>
    </row>
    <row r="791" spans="4:5" x14ac:dyDescent="0.3">
      <c r="D791" t="s">
        <v>1546</v>
      </c>
      <c r="E791" s="42">
        <v>4621.8977999999997</v>
      </c>
    </row>
    <row r="792" spans="4:5" x14ac:dyDescent="0.3">
      <c r="D792" t="s">
        <v>1790</v>
      </c>
      <c r="E792" s="42">
        <v>4614.3852999999999</v>
      </c>
    </row>
    <row r="793" spans="4:5" x14ac:dyDescent="0.3">
      <c r="D793" t="s">
        <v>1614</v>
      </c>
      <c r="E793" s="42">
        <v>4602.2632999999996</v>
      </c>
    </row>
    <row r="794" spans="4:5" x14ac:dyDescent="0.3">
      <c r="D794" t="s">
        <v>218</v>
      </c>
      <c r="E794" s="42">
        <v>4569.8900000000003</v>
      </c>
    </row>
    <row r="795" spans="4:5" x14ac:dyDescent="0.3">
      <c r="D795" t="s">
        <v>1144</v>
      </c>
      <c r="E795" s="42">
        <v>4558.3503000000001</v>
      </c>
    </row>
    <row r="796" spans="4:5" x14ac:dyDescent="0.3">
      <c r="D796" t="s">
        <v>419</v>
      </c>
      <c r="E796" s="42">
        <v>4556.5754999999999</v>
      </c>
    </row>
    <row r="797" spans="4:5" x14ac:dyDescent="0.3">
      <c r="D797" t="s">
        <v>826</v>
      </c>
      <c r="E797" s="42">
        <v>4551.5290000000005</v>
      </c>
    </row>
    <row r="798" spans="4:5" x14ac:dyDescent="0.3">
      <c r="D798" t="s">
        <v>1650</v>
      </c>
      <c r="E798" s="42">
        <v>4535.4958999999999</v>
      </c>
    </row>
    <row r="799" spans="4:5" x14ac:dyDescent="0.3">
      <c r="D799" t="s">
        <v>335</v>
      </c>
      <c r="E799" s="42">
        <v>4533.4052000000001</v>
      </c>
    </row>
    <row r="800" spans="4:5" x14ac:dyDescent="0.3">
      <c r="D800" t="s">
        <v>2375</v>
      </c>
      <c r="E800" s="42">
        <v>4525.4876000000004</v>
      </c>
    </row>
    <row r="801" spans="4:5" x14ac:dyDescent="0.3">
      <c r="D801" t="s">
        <v>2335</v>
      </c>
      <c r="E801" s="42">
        <v>4517.1781000000001</v>
      </c>
    </row>
    <row r="802" spans="4:5" x14ac:dyDescent="0.3">
      <c r="D802" t="s">
        <v>1635</v>
      </c>
      <c r="E802" s="42">
        <v>4511.2709000000004</v>
      </c>
    </row>
    <row r="803" spans="4:5" x14ac:dyDescent="0.3">
      <c r="D803" t="s">
        <v>243</v>
      </c>
      <c r="E803" s="42">
        <v>4510.4539999999997</v>
      </c>
    </row>
    <row r="804" spans="4:5" x14ac:dyDescent="0.3">
      <c r="D804" t="s">
        <v>1646</v>
      </c>
      <c r="E804" s="42">
        <v>4503.4159</v>
      </c>
    </row>
    <row r="805" spans="4:5" x14ac:dyDescent="0.3">
      <c r="D805" t="s">
        <v>2135</v>
      </c>
      <c r="E805" s="42">
        <v>4494.4831999999997</v>
      </c>
    </row>
    <row r="806" spans="4:5" x14ac:dyDescent="0.3">
      <c r="D806" t="s">
        <v>1912</v>
      </c>
      <c r="E806" s="42">
        <v>4494.4831999999997</v>
      </c>
    </row>
    <row r="807" spans="4:5" x14ac:dyDescent="0.3">
      <c r="D807" t="s">
        <v>543</v>
      </c>
      <c r="E807" s="42">
        <v>4494.4831999999997</v>
      </c>
    </row>
    <row r="808" spans="4:5" x14ac:dyDescent="0.3">
      <c r="D808" t="s">
        <v>2103</v>
      </c>
      <c r="E808" s="42">
        <v>4481.5122000000001</v>
      </c>
    </row>
    <row r="809" spans="4:5" x14ac:dyDescent="0.3">
      <c r="D809" t="s">
        <v>1482</v>
      </c>
      <c r="E809" s="42">
        <v>4475.0064000000002</v>
      </c>
    </row>
    <row r="810" spans="4:5" x14ac:dyDescent="0.3">
      <c r="D810" t="s">
        <v>896</v>
      </c>
      <c r="E810" s="42">
        <v>4466.8940000000002</v>
      </c>
    </row>
    <row r="811" spans="4:5" x14ac:dyDescent="0.3">
      <c r="D811" t="s">
        <v>2055</v>
      </c>
      <c r="E811" s="42">
        <v>4459.3836000000001</v>
      </c>
    </row>
    <row r="812" spans="4:5" x14ac:dyDescent="0.3">
      <c r="D812" t="s">
        <v>1191</v>
      </c>
      <c r="E812" s="42">
        <v>4459.3836000000001</v>
      </c>
    </row>
    <row r="813" spans="4:5" x14ac:dyDescent="0.3">
      <c r="D813" t="s">
        <v>2099</v>
      </c>
      <c r="E813" s="42">
        <v>4453.5369999999994</v>
      </c>
    </row>
    <row r="814" spans="4:5" x14ac:dyDescent="0.3">
      <c r="D814" t="s">
        <v>1598</v>
      </c>
      <c r="E814" s="42">
        <v>4446.4237999999996</v>
      </c>
    </row>
    <row r="815" spans="4:5" x14ac:dyDescent="0.3">
      <c r="D815" t="s">
        <v>1399</v>
      </c>
      <c r="E815" s="42">
        <v>4427.6311999999998</v>
      </c>
    </row>
    <row r="816" spans="4:5" x14ac:dyDescent="0.3">
      <c r="D816" t="s">
        <v>2595</v>
      </c>
      <c r="E816" s="42">
        <v>4419.1253999999999</v>
      </c>
    </row>
    <row r="817" spans="4:5" x14ac:dyDescent="0.3">
      <c r="D817" t="s">
        <v>1386</v>
      </c>
      <c r="E817" s="42">
        <v>4386.9453000000003</v>
      </c>
    </row>
    <row r="818" spans="4:5" x14ac:dyDescent="0.3">
      <c r="D818" t="s">
        <v>2449</v>
      </c>
      <c r="E818" s="42">
        <v>4386.7479000000003</v>
      </c>
    </row>
    <row r="819" spans="4:5" x14ac:dyDescent="0.3">
      <c r="D819" t="s">
        <v>706</v>
      </c>
      <c r="E819" s="42">
        <v>4370.7467999999999</v>
      </c>
    </row>
    <row r="820" spans="4:5" x14ac:dyDescent="0.3">
      <c r="D820" t="s">
        <v>2425</v>
      </c>
      <c r="E820" s="42">
        <v>4364.8819999999996</v>
      </c>
    </row>
    <row r="821" spans="4:5" x14ac:dyDescent="0.3">
      <c r="D821" t="s">
        <v>1872</v>
      </c>
      <c r="E821" s="42">
        <v>4353.2164000000002</v>
      </c>
    </row>
    <row r="822" spans="4:5" x14ac:dyDescent="0.3">
      <c r="D822" t="s">
        <v>1006</v>
      </c>
      <c r="E822" s="42">
        <v>4342.9782999999998</v>
      </c>
    </row>
    <row r="823" spans="4:5" x14ac:dyDescent="0.3">
      <c r="D823" t="s">
        <v>2545</v>
      </c>
      <c r="E823" s="42">
        <v>4337.5156999999999</v>
      </c>
    </row>
    <row r="824" spans="4:5" x14ac:dyDescent="0.3">
      <c r="D824" t="s">
        <v>2205</v>
      </c>
      <c r="E824" s="42">
        <v>4334.7835999999998</v>
      </c>
    </row>
    <row r="825" spans="4:5" x14ac:dyDescent="0.3">
      <c r="D825" t="s">
        <v>872</v>
      </c>
      <c r="E825" s="42">
        <v>4332.1898000000001</v>
      </c>
    </row>
    <row r="826" spans="4:5" x14ac:dyDescent="0.3">
      <c r="D826" t="s">
        <v>1061</v>
      </c>
      <c r="E826" s="42">
        <v>4329.3599999999997</v>
      </c>
    </row>
    <row r="827" spans="4:5" x14ac:dyDescent="0.3">
      <c r="D827" t="s">
        <v>1107</v>
      </c>
      <c r="E827" s="42">
        <v>4329.3599999999997</v>
      </c>
    </row>
    <row r="828" spans="4:5" x14ac:dyDescent="0.3">
      <c r="D828" t="s">
        <v>966</v>
      </c>
      <c r="E828" s="42">
        <v>4329.1471999999994</v>
      </c>
    </row>
    <row r="829" spans="4:5" x14ac:dyDescent="0.3">
      <c r="D829" t="s">
        <v>1146</v>
      </c>
      <c r="E829" s="42">
        <v>4321.8153000000002</v>
      </c>
    </row>
    <row r="830" spans="4:5" x14ac:dyDescent="0.3">
      <c r="D830" t="s">
        <v>2360</v>
      </c>
      <c r="E830" s="42">
        <v>4315.0427</v>
      </c>
    </row>
    <row r="831" spans="4:5" x14ac:dyDescent="0.3">
      <c r="D831" t="s">
        <v>546</v>
      </c>
      <c r="E831" s="42">
        <v>4274.6632</v>
      </c>
    </row>
    <row r="832" spans="4:5" x14ac:dyDescent="0.3">
      <c r="D832" t="s">
        <v>2349</v>
      </c>
      <c r="E832" s="42">
        <v>4249.9373000000005</v>
      </c>
    </row>
    <row r="833" spans="4:5" x14ac:dyDescent="0.3">
      <c r="D833" t="s">
        <v>1569</v>
      </c>
      <c r="E833" s="42">
        <v>4247.9498000000003</v>
      </c>
    </row>
    <row r="834" spans="4:5" x14ac:dyDescent="0.3">
      <c r="D834" t="s">
        <v>2176</v>
      </c>
      <c r="E834" s="42">
        <v>4233.1661999999997</v>
      </c>
    </row>
    <row r="835" spans="4:5" x14ac:dyDescent="0.3">
      <c r="D835" t="s">
        <v>2011</v>
      </c>
      <c r="E835" s="42">
        <v>4217.482</v>
      </c>
    </row>
    <row r="836" spans="4:5" x14ac:dyDescent="0.3">
      <c r="D836" t="s">
        <v>832</v>
      </c>
      <c r="E836" s="42">
        <v>4217.482</v>
      </c>
    </row>
    <row r="837" spans="4:5" x14ac:dyDescent="0.3">
      <c r="D837" t="s">
        <v>1588</v>
      </c>
      <c r="E837" s="42">
        <v>4213.5780000000004</v>
      </c>
    </row>
    <row r="838" spans="4:5" x14ac:dyDescent="0.3">
      <c r="D838" t="s">
        <v>2395</v>
      </c>
      <c r="E838" s="42">
        <v>4211.5560999999998</v>
      </c>
    </row>
    <row r="839" spans="4:5" x14ac:dyDescent="0.3">
      <c r="D839" t="s">
        <v>645</v>
      </c>
      <c r="E839" s="42">
        <v>4203.3033000000005</v>
      </c>
    </row>
    <row r="840" spans="4:5" x14ac:dyDescent="0.3">
      <c r="D840" t="s">
        <v>1407</v>
      </c>
      <c r="E840" s="42">
        <v>4200.7048000000004</v>
      </c>
    </row>
    <row r="841" spans="4:5" x14ac:dyDescent="0.3">
      <c r="D841" t="s">
        <v>1568</v>
      </c>
      <c r="E841" s="42">
        <v>4197.3371999999999</v>
      </c>
    </row>
    <row r="842" spans="4:5" x14ac:dyDescent="0.3">
      <c r="D842" t="s">
        <v>1846</v>
      </c>
      <c r="E842" s="42">
        <v>4191.1499999999996</v>
      </c>
    </row>
    <row r="843" spans="4:5" x14ac:dyDescent="0.3">
      <c r="D843" t="s">
        <v>2066</v>
      </c>
      <c r="E843" s="42">
        <v>4187.7212</v>
      </c>
    </row>
    <row r="844" spans="4:5" x14ac:dyDescent="0.3">
      <c r="D844" t="s">
        <v>1414</v>
      </c>
      <c r="E844" s="42">
        <v>4183.6205</v>
      </c>
    </row>
    <row r="845" spans="4:5" x14ac:dyDescent="0.3">
      <c r="D845" t="s">
        <v>250</v>
      </c>
      <c r="E845" s="42">
        <v>4168.6090999999997</v>
      </c>
    </row>
    <row r="846" spans="4:5" x14ac:dyDescent="0.3">
      <c r="D846" t="s">
        <v>2173</v>
      </c>
      <c r="E846" s="42">
        <v>4158.0244000000002</v>
      </c>
    </row>
    <row r="847" spans="4:5" x14ac:dyDescent="0.3">
      <c r="D847" t="s">
        <v>980</v>
      </c>
      <c r="E847" s="42">
        <v>4150.1230999999998</v>
      </c>
    </row>
    <row r="848" spans="4:5" x14ac:dyDescent="0.3">
      <c r="D848" t="s">
        <v>1808</v>
      </c>
      <c r="E848" s="42">
        <v>4145.8450000000003</v>
      </c>
    </row>
    <row r="849" spans="4:5" x14ac:dyDescent="0.3">
      <c r="D849" t="s">
        <v>2133</v>
      </c>
      <c r="E849" s="42">
        <v>4136.0659999999998</v>
      </c>
    </row>
    <row r="850" spans="4:5" x14ac:dyDescent="0.3">
      <c r="D850" t="s">
        <v>2381</v>
      </c>
      <c r="E850" s="42">
        <v>4117.9093999999996</v>
      </c>
    </row>
    <row r="851" spans="4:5" x14ac:dyDescent="0.3">
      <c r="D851" t="s">
        <v>1156</v>
      </c>
      <c r="E851" s="42">
        <v>4106.8657999999996</v>
      </c>
    </row>
    <row r="852" spans="4:5" x14ac:dyDescent="0.3">
      <c r="D852" t="s">
        <v>2329</v>
      </c>
      <c r="E852" s="42">
        <v>4104.0306</v>
      </c>
    </row>
    <row r="853" spans="4:5" x14ac:dyDescent="0.3">
      <c r="D853" t="s">
        <v>2521</v>
      </c>
      <c r="E853" s="42">
        <v>4079.6813000000002</v>
      </c>
    </row>
    <row r="854" spans="4:5" x14ac:dyDescent="0.3">
      <c r="D854" t="s">
        <v>2483</v>
      </c>
      <c r="E854" s="42">
        <v>4053.8512999999998</v>
      </c>
    </row>
    <row r="855" spans="4:5" x14ac:dyDescent="0.3">
      <c r="D855" t="s">
        <v>928</v>
      </c>
      <c r="E855" s="42">
        <v>4050.0448999999999</v>
      </c>
    </row>
    <row r="856" spans="4:5" x14ac:dyDescent="0.3">
      <c r="D856" t="s">
        <v>633</v>
      </c>
      <c r="E856" s="42">
        <v>4048.4755999999998</v>
      </c>
    </row>
    <row r="857" spans="4:5" x14ac:dyDescent="0.3">
      <c r="D857" t="s">
        <v>1609</v>
      </c>
      <c r="E857" s="42">
        <v>4047.6927999999998</v>
      </c>
    </row>
    <row r="858" spans="4:5" x14ac:dyDescent="0.3">
      <c r="D858" t="s">
        <v>1729</v>
      </c>
      <c r="E858" s="42">
        <v>4045.1763999999998</v>
      </c>
    </row>
    <row r="859" spans="4:5" x14ac:dyDescent="0.3">
      <c r="D859" t="s">
        <v>1904</v>
      </c>
      <c r="E859" s="42">
        <v>4036.4324000000001</v>
      </c>
    </row>
    <row r="860" spans="4:5" x14ac:dyDescent="0.3">
      <c r="D860" t="s">
        <v>700</v>
      </c>
      <c r="E860" s="42">
        <v>4011.1731</v>
      </c>
    </row>
    <row r="861" spans="4:5" x14ac:dyDescent="0.3">
      <c r="D861" t="s">
        <v>910</v>
      </c>
      <c r="E861" s="42">
        <v>3995.2473</v>
      </c>
    </row>
    <row r="862" spans="4:5" x14ac:dyDescent="0.3">
      <c r="D862" t="s">
        <v>1740</v>
      </c>
      <c r="E862" s="42">
        <v>3987.3433</v>
      </c>
    </row>
    <row r="863" spans="4:5" x14ac:dyDescent="0.3">
      <c r="D863" t="s">
        <v>1115</v>
      </c>
      <c r="E863" s="42">
        <v>3984.9441000000002</v>
      </c>
    </row>
    <row r="864" spans="4:5" x14ac:dyDescent="0.3">
      <c r="D864" t="s">
        <v>2396</v>
      </c>
      <c r="E864" s="42">
        <v>3984.5362999999998</v>
      </c>
    </row>
    <row r="865" spans="4:5" x14ac:dyDescent="0.3">
      <c r="D865" t="s">
        <v>822</v>
      </c>
      <c r="E865" s="42">
        <v>3971.9591</v>
      </c>
    </row>
    <row r="866" spans="4:5" x14ac:dyDescent="0.3">
      <c r="D866" t="s">
        <v>2263</v>
      </c>
      <c r="E866" s="42">
        <v>3950.9773</v>
      </c>
    </row>
    <row r="867" spans="4:5" x14ac:dyDescent="0.3">
      <c r="D867" t="s">
        <v>1972</v>
      </c>
      <c r="E867" s="42">
        <v>3933.0111000000002</v>
      </c>
    </row>
    <row r="868" spans="4:5" x14ac:dyDescent="0.3">
      <c r="D868" t="s">
        <v>1351</v>
      </c>
      <c r="E868" s="42">
        <v>3926.808</v>
      </c>
    </row>
    <row r="869" spans="4:5" x14ac:dyDescent="0.3">
      <c r="D869" t="s">
        <v>888</v>
      </c>
      <c r="E869" s="42">
        <v>3926.808</v>
      </c>
    </row>
    <row r="870" spans="4:5" x14ac:dyDescent="0.3">
      <c r="D870" t="s">
        <v>485</v>
      </c>
      <c r="E870" s="42">
        <v>3914.3624999999997</v>
      </c>
    </row>
    <row r="871" spans="4:5" x14ac:dyDescent="0.3">
      <c r="D871" t="s">
        <v>1659</v>
      </c>
      <c r="E871" s="42">
        <v>3910.8591000000001</v>
      </c>
    </row>
    <row r="872" spans="4:5" x14ac:dyDescent="0.3">
      <c r="D872" t="s">
        <v>1672</v>
      </c>
      <c r="E872" s="42">
        <v>3902.9357</v>
      </c>
    </row>
    <row r="873" spans="4:5" x14ac:dyDescent="0.3">
      <c r="D873" t="s">
        <v>2415</v>
      </c>
      <c r="E873" s="42">
        <v>3897.1455000000001</v>
      </c>
    </row>
    <row r="874" spans="4:5" x14ac:dyDescent="0.3">
      <c r="D874" t="s">
        <v>2043</v>
      </c>
      <c r="E874" s="42">
        <v>3884.4350999999997</v>
      </c>
    </row>
    <row r="875" spans="4:5" x14ac:dyDescent="0.3">
      <c r="D875" t="s">
        <v>1936</v>
      </c>
      <c r="E875" s="42">
        <v>3871.3728000000001</v>
      </c>
    </row>
    <row r="876" spans="4:5" x14ac:dyDescent="0.3">
      <c r="D876" t="s">
        <v>1917</v>
      </c>
      <c r="E876" s="42">
        <v>3860.7857999999997</v>
      </c>
    </row>
    <row r="877" spans="4:5" x14ac:dyDescent="0.3">
      <c r="D877" t="s">
        <v>1992</v>
      </c>
      <c r="E877" s="42">
        <v>3858.3036000000002</v>
      </c>
    </row>
    <row r="878" spans="4:5" x14ac:dyDescent="0.3">
      <c r="D878" t="s">
        <v>1339</v>
      </c>
      <c r="E878" s="42">
        <v>3850.4508000000001</v>
      </c>
    </row>
    <row r="879" spans="4:5" x14ac:dyDescent="0.3">
      <c r="D879" t="s">
        <v>2573</v>
      </c>
      <c r="E879" s="42">
        <v>3849.4691000000003</v>
      </c>
    </row>
    <row r="880" spans="4:5" x14ac:dyDescent="0.3">
      <c r="D880" t="s">
        <v>531</v>
      </c>
      <c r="E880" s="42">
        <v>3803.2865000000002</v>
      </c>
    </row>
    <row r="881" spans="4:5" x14ac:dyDescent="0.3">
      <c r="D881" t="s">
        <v>724</v>
      </c>
      <c r="E881" s="42">
        <v>3802.7719999999999</v>
      </c>
    </row>
    <row r="882" spans="4:5" x14ac:dyDescent="0.3">
      <c r="D882" t="s">
        <v>2202</v>
      </c>
      <c r="E882" s="42">
        <v>3794.1278000000002</v>
      </c>
    </row>
    <row r="883" spans="4:5" x14ac:dyDescent="0.3">
      <c r="D883" t="s">
        <v>405</v>
      </c>
      <c r="E883" s="42">
        <v>3773.0151000000001</v>
      </c>
    </row>
    <row r="884" spans="4:5" x14ac:dyDescent="0.3">
      <c r="D884" t="s">
        <v>1126</v>
      </c>
      <c r="E884" s="42">
        <v>3756.2395000000001</v>
      </c>
    </row>
    <row r="885" spans="4:5" x14ac:dyDescent="0.3">
      <c r="D885" t="s">
        <v>932</v>
      </c>
      <c r="E885" s="42">
        <v>3747.2518</v>
      </c>
    </row>
    <row r="886" spans="4:5" x14ac:dyDescent="0.3">
      <c r="D886" t="s">
        <v>868</v>
      </c>
      <c r="E886" s="42">
        <v>3736.3671999999997</v>
      </c>
    </row>
    <row r="887" spans="4:5" x14ac:dyDescent="0.3">
      <c r="D887" t="s">
        <v>1090</v>
      </c>
      <c r="E887" s="42">
        <v>3732.8822</v>
      </c>
    </row>
    <row r="888" spans="4:5" x14ac:dyDescent="0.3">
      <c r="D888" t="s">
        <v>692</v>
      </c>
      <c r="E888" s="42">
        <v>3731.3624999999997</v>
      </c>
    </row>
    <row r="889" spans="4:5" x14ac:dyDescent="0.3">
      <c r="D889" t="s">
        <v>381</v>
      </c>
      <c r="E889" s="42">
        <v>3731.2604999999999</v>
      </c>
    </row>
    <row r="890" spans="4:5" x14ac:dyDescent="0.3">
      <c r="D890" t="s">
        <v>2512</v>
      </c>
      <c r="E890" s="42">
        <v>3730.4675999999999</v>
      </c>
    </row>
    <row r="891" spans="4:5" x14ac:dyDescent="0.3">
      <c r="D891" t="s">
        <v>2342</v>
      </c>
      <c r="E891" s="42">
        <v>3730.4675999999999</v>
      </c>
    </row>
    <row r="892" spans="4:5" x14ac:dyDescent="0.3">
      <c r="D892" t="s">
        <v>2303</v>
      </c>
      <c r="E892" s="42">
        <v>3730.4675999999999</v>
      </c>
    </row>
    <row r="893" spans="4:5" x14ac:dyDescent="0.3">
      <c r="D893" t="s">
        <v>1692</v>
      </c>
      <c r="E893" s="42">
        <v>3724.2422000000001</v>
      </c>
    </row>
    <row r="894" spans="4:5" x14ac:dyDescent="0.3">
      <c r="D894" t="s">
        <v>790</v>
      </c>
      <c r="E894" s="42">
        <v>3720.0191999999997</v>
      </c>
    </row>
    <row r="895" spans="4:5" x14ac:dyDescent="0.3">
      <c r="D895" t="s">
        <v>1300</v>
      </c>
      <c r="E895" s="42">
        <v>3714.9883999999997</v>
      </c>
    </row>
    <row r="896" spans="4:5" x14ac:dyDescent="0.3">
      <c r="D896" t="s">
        <v>798</v>
      </c>
      <c r="E896" s="42">
        <v>3707.1688999999997</v>
      </c>
    </row>
    <row r="897" spans="4:5" x14ac:dyDescent="0.3">
      <c r="D897" t="s">
        <v>2145</v>
      </c>
      <c r="E897" s="42">
        <v>3701.7060999999999</v>
      </c>
    </row>
    <row r="898" spans="4:5" x14ac:dyDescent="0.3">
      <c r="D898" t="s">
        <v>2453</v>
      </c>
      <c r="E898" s="42">
        <v>3701.1849000000002</v>
      </c>
    </row>
    <row r="899" spans="4:5" x14ac:dyDescent="0.3">
      <c r="D899" t="s">
        <v>1837</v>
      </c>
      <c r="E899" s="42">
        <v>3695.5457999999999</v>
      </c>
    </row>
    <row r="900" spans="4:5" x14ac:dyDescent="0.3">
      <c r="D900" t="s">
        <v>2132</v>
      </c>
      <c r="E900" s="42">
        <v>3677.0721000000003</v>
      </c>
    </row>
    <row r="901" spans="4:5" x14ac:dyDescent="0.3">
      <c r="D901" t="s">
        <v>2100</v>
      </c>
      <c r="E901" s="42">
        <v>3671.6473000000001</v>
      </c>
    </row>
    <row r="902" spans="4:5" x14ac:dyDescent="0.3">
      <c r="D902" t="s">
        <v>2336</v>
      </c>
      <c r="E902" s="42">
        <v>3666.9382000000001</v>
      </c>
    </row>
    <row r="903" spans="4:5" x14ac:dyDescent="0.3">
      <c r="D903" t="s">
        <v>952</v>
      </c>
      <c r="E903" s="42">
        <v>3666.6918000000001</v>
      </c>
    </row>
    <row r="904" spans="4:5" x14ac:dyDescent="0.3">
      <c r="D904" t="s">
        <v>693</v>
      </c>
      <c r="E904" s="42">
        <v>3664.5740999999998</v>
      </c>
    </row>
    <row r="905" spans="4:5" x14ac:dyDescent="0.3">
      <c r="D905" t="s">
        <v>2021</v>
      </c>
      <c r="E905" s="42">
        <v>3649.2341000000001</v>
      </c>
    </row>
    <row r="906" spans="4:5" x14ac:dyDescent="0.3">
      <c r="D906" t="s">
        <v>792</v>
      </c>
      <c r="E906" s="42">
        <v>3643.7536</v>
      </c>
    </row>
    <row r="907" spans="4:5" x14ac:dyDescent="0.3">
      <c r="D907" t="s">
        <v>237</v>
      </c>
      <c r="E907" s="42">
        <v>3642.2219999999998</v>
      </c>
    </row>
    <row r="908" spans="4:5" x14ac:dyDescent="0.3">
      <c r="D908" t="s">
        <v>1379</v>
      </c>
      <c r="E908" s="42">
        <v>3640.5664000000002</v>
      </c>
    </row>
    <row r="909" spans="4:5" x14ac:dyDescent="0.3">
      <c r="D909" t="s">
        <v>1604</v>
      </c>
      <c r="E909" s="42">
        <v>3631.6444999999999</v>
      </c>
    </row>
    <row r="910" spans="4:5" x14ac:dyDescent="0.3">
      <c r="D910" t="s">
        <v>548</v>
      </c>
      <c r="E910" s="42">
        <v>3631.0374999999999</v>
      </c>
    </row>
    <row r="911" spans="4:5" x14ac:dyDescent="0.3">
      <c r="D911" t="s">
        <v>1168</v>
      </c>
      <c r="E911" s="42">
        <v>3624.7649000000001</v>
      </c>
    </row>
    <row r="912" spans="4:5" x14ac:dyDescent="0.3">
      <c r="D912" t="s">
        <v>1500</v>
      </c>
      <c r="E912" s="42">
        <v>3623.2822000000001</v>
      </c>
    </row>
    <row r="913" spans="4:5" x14ac:dyDescent="0.3">
      <c r="D913" t="s">
        <v>1373</v>
      </c>
      <c r="E913" s="42">
        <v>3619.3195000000001</v>
      </c>
    </row>
    <row r="914" spans="4:5" x14ac:dyDescent="0.3">
      <c r="D914" t="s">
        <v>329</v>
      </c>
      <c r="E914" s="42">
        <v>3608.5284000000001</v>
      </c>
    </row>
    <row r="915" spans="4:5" x14ac:dyDescent="0.3">
      <c r="D915" t="s">
        <v>406</v>
      </c>
      <c r="E915" s="42">
        <v>3608.5284000000001</v>
      </c>
    </row>
    <row r="916" spans="4:5" x14ac:dyDescent="0.3">
      <c r="D916" t="s">
        <v>1863</v>
      </c>
      <c r="E916" s="42">
        <v>3605.7241999999997</v>
      </c>
    </row>
    <row r="917" spans="4:5" x14ac:dyDescent="0.3">
      <c r="D917" t="s">
        <v>2292</v>
      </c>
      <c r="E917" s="42">
        <v>3602.6760999999997</v>
      </c>
    </row>
    <row r="918" spans="4:5" x14ac:dyDescent="0.3">
      <c r="D918" t="s">
        <v>1983</v>
      </c>
      <c r="E918" s="42">
        <v>3580.7566000000002</v>
      </c>
    </row>
    <row r="919" spans="4:5" x14ac:dyDescent="0.3">
      <c r="D919" t="s">
        <v>2527</v>
      </c>
      <c r="E919" s="42">
        <v>3574.8395</v>
      </c>
    </row>
    <row r="920" spans="4:5" x14ac:dyDescent="0.3">
      <c r="D920" t="s">
        <v>276</v>
      </c>
      <c r="E920" s="42">
        <v>3569.1372999999999</v>
      </c>
    </row>
    <row r="921" spans="4:5" x14ac:dyDescent="0.3">
      <c r="D921" t="s">
        <v>1905</v>
      </c>
      <c r="E921" s="42">
        <v>3566.4821000000002</v>
      </c>
    </row>
    <row r="922" spans="4:5" x14ac:dyDescent="0.3">
      <c r="D922" t="s">
        <v>1196</v>
      </c>
      <c r="E922" s="42">
        <v>3560.7678000000001</v>
      </c>
    </row>
    <row r="923" spans="4:5" x14ac:dyDescent="0.3">
      <c r="D923" t="s">
        <v>2282</v>
      </c>
      <c r="E923" s="42">
        <v>3538.9564</v>
      </c>
    </row>
    <row r="924" spans="4:5" x14ac:dyDescent="0.3">
      <c r="D924" t="s">
        <v>2451</v>
      </c>
      <c r="E924" s="42">
        <v>3536.6286</v>
      </c>
    </row>
    <row r="925" spans="4:5" x14ac:dyDescent="0.3">
      <c r="D925" t="s">
        <v>2149</v>
      </c>
      <c r="E925" s="42">
        <v>3534.1271999999999</v>
      </c>
    </row>
    <row r="926" spans="4:5" x14ac:dyDescent="0.3">
      <c r="D926" t="s">
        <v>2267</v>
      </c>
      <c r="E926" s="42">
        <v>3534.1271999999999</v>
      </c>
    </row>
    <row r="927" spans="4:5" x14ac:dyDescent="0.3">
      <c r="D927" t="s">
        <v>2140</v>
      </c>
      <c r="E927" s="42">
        <v>3534.1271999999999</v>
      </c>
    </row>
    <row r="928" spans="4:5" x14ac:dyDescent="0.3">
      <c r="D928" t="s">
        <v>1953</v>
      </c>
      <c r="E928" s="42">
        <v>3534.1271999999999</v>
      </c>
    </row>
    <row r="929" spans="4:5" x14ac:dyDescent="0.3">
      <c r="D929" t="s">
        <v>856</v>
      </c>
      <c r="E929" s="42">
        <v>3530.4740000000002</v>
      </c>
    </row>
    <row r="930" spans="4:5" x14ac:dyDescent="0.3">
      <c r="D930" t="s">
        <v>2422</v>
      </c>
      <c r="E930" s="42">
        <v>3503.9865999999997</v>
      </c>
    </row>
    <row r="931" spans="4:5" x14ac:dyDescent="0.3">
      <c r="D931" t="s">
        <v>930</v>
      </c>
      <c r="E931" s="42">
        <v>3501.5593999999996</v>
      </c>
    </row>
    <row r="932" spans="4:5" x14ac:dyDescent="0.3">
      <c r="D932" t="s">
        <v>865</v>
      </c>
      <c r="E932" s="42">
        <v>3497.2855999999997</v>
      </c>
    </row>
    <row r="933" spans="4:5" x14ac:dyDescent="0.3">
      <c r="D933" t="s">
        <v>1456</v>
      </c>
      <c r="E933" s="42">
        <v>3491.9056</v>
      </c>
    </row>
    <row r="934" spans="4:5" x14ac:dyDescent="0.3">
      <c r="D934" t="s">
        <v>2494</v>
      </c>
      <c r="E934" s="42">
        <v>3478.8305999999998</v>
      </c>
    </row>
    <row r="935" spans="4:5" x14ac:dyDescent="0.3">
      <c r="D935" t="s">
        <v>1268</v>
      </c>
      <c r="E935" s="42">
        <v>3476.5065</v>
      </c>
    </row>
    <row r="936" spans="4:5" x14ac:dyDescent="0.3">
      <c r="D936" t="s">
        <v>609</v>
      </c>
      <c r="E936" s="42">
        <v>3468.759</v>
      </c>
    </row>
    <row r="937" spans="4:5" x14ac:dyDescent="0.3">
      <c r="D937" t="s">
        <v>862</v>
      </c>
      <c r="E937" s="42">
        <v>3464.7629000000002</v>
      </c>
    </row>
    <row r="938" spans="4:5" x14ac:dyDescent="0.3">
      <c r="D938" t="s">
        <v>707</v>
      </c>
      <c r="E938" s="42">
        <v>3450.9353000000001</v>
      </c>
    </row>
    <row r="939" spans="4:5" x14ac:dyDescent="0.3">
      <c r="D939" t="s">
        <v>475</v>
      </c>
      <c r="E939" s="42">
        <v>3450.3208</v>
      </c>
    </row>
    <row r="940" spans="4:5" x14ac:dyDescent="0.3">
      <c r="D940" t="s">
        <v>1102</v>
      </c>
      <c r="E940" s="42">
        <v>3447.3782000000001</v>
      </c>
    </row>
    <row r="941" spans="4:5" x14ac:dyDescent="0.3">
      <c r="D941" t="s">
        <v>1986</v>
      </c>
      <c r="E941" s="42">
        <v>3417.3989999999999</v>
      </c>
    </row>
    <row r="942" spans="4:5" x14ac:dyDescent="0.3">
      <c r="D942" t="s">
        <v>1765</v>
      </c>
      <c r="E942" s="42">
        <v>3415.9044999999996</v>
      </c>
    </row>
    <row r="943" spans="4:5" x14ac:dyDescent="0.3">
      <c r="D943" t="s">
        <v>2393</v>
      </c>
      <c r="E943" s="42">
        <v>3390.7037999999998</v>
      </c>
    </row>
    <row r="944" spans="4:5" x14ac:dyDescent="0.3">
      <c r="D944" t="s">
        <v>488</v>
      </c>
      <c r="E944" s="42">
        <v>3387.9490000000001</v>
      </c>
    </row>
    <row r="945" spans="4:5" x14ac:dyDescent="0.3">
      <c r="D945" t="s">
        <v>2505</v>
      </c>
      <c r="E945" s="42">
        <v>3382.7831999999999</v>
      </c>
    </row>
    <row r="946" spans="4:5" x14ac:dyDescent="0.3">
      <c r="D946" t="s">
        <v>538</v>
      </c>
      <c r="E946" s="42">
        <v>3379.5657000000001</v>
      </c>
    </row>
    <row r="947" spans="4:5" x14ac:dyDescent="0.3">
      <c r="D947" t="s">
        <v>1813</v>
      </c>
      <c r="E947" s="42">
        <v>3377.1481000000003</v>
      </c>
    </row>
    <row r="948" spans="4:5" x14ac:dyDescent="0.3">
      <c r="D948" t="s">
        <v>415</v>
      </c>
      <c r="E948" s="42">
        <v>3376.5251000000003</v>
      </c>
    </row>
    <row r="949" spans="4:5" x14ac:dyDescent="0.3">
      <c r="D949" t="s">
        <v>396</v>
      </c>
      <c r="E949" s="42">
        <v>3374.192</v>
      </c>
    </row>
    <row r="950" spans="4:5" x14ac:dyDescent="0.3">
      <c r="D950" t="s">
        <v>1093</v>
      </c>
      <c r="E950" s="42">
        <v>3372.9376999999999</v>
      </c>
    </row>
    <row r="951" spans="4:5" x14ac:dyDescent="0.3">
      <c r="D951" t="s">
        <v>1658</v>
      </c>
      <c r="E951" s="42">
        <v>3370.8624</v>
      </c>
    </row>
    <row r="952" spans="4:5" x14ac:dyDescent="0.3">
      <c r="D952" t="s">
        <v>1355</v>
      </c>
      <c r="E952" s="42">
        <v>3370.8624</v>
      </c>
    </row>
    <row r="953" spans="4:5" x14ac:dyDescent="0.3">
      <c r="D953" t="s">
        <v>506</v>
      </c>
      <c r="E953" s="42">
        <v>3370.8624</v>
      </c>
    </row>
    <row r="954" spans="4:5" x14ac:dyDescent="0.3">
      <c r="D954" t="s">
        <v>2599</v>
      </c>
      <c r="E954" s="42">
        <v>3346.2055</v>
      </c>
    </row>
    <row r="955" spans="4:5" x14ac:dyDescent="0.3">
      <c r="D955" t="s">
        <v>1226</v>
      </c>
      <c r="E955" s="42">
        <v>3339.3726000000001</v>
      </c>
    </row>
    <row r="956" spans="4:5" x14ac:dyDescent="0.3">
      <c r="D956" t="s">
        <v>1294</v>
      </c>
      <c r="E956" s="42">
        <v>3337.7867999999999</v>
      </c>
    </row>
    <row r="957" spans="4:5" x14ac:dyDescent="0.3">
      <c r="D957" t="s">
        <v>1106</v>
      </c>
      <c r="E957" s="42">
        <v>3337.7867999999999</v>
      </c>
    </row>
    <row r="958" spans="4:5" x14ac:dyDescent="0.3">
      <c r="D958" t="s">
        <v>489</v>
      </c>
      <c r="E958" s="42">
        <v>3308.1188999999999</v>
      </c>
    </row>
    <row r="959" spans="4:5" x14ac:dyDescent="0.3">
      <c r="D959" t="s">
        <v>215</v>
      </c>
      <c r="E959" s="42">
        <v>3303.5009</v>
      </c>
    </row>
    <row r="960" spans="4:5" x14ac:dyDescent="0.3">
      <c r="D960" t="s">
        <v>970</v>
      </c>
      <c r="E960" s="42">
        <v>3301.2195000000002</v>
      </c>
    </row>
    <row r="961" spans="4:5" x14ac:dyDescent="0.3">
      <c r="D961" t="s">
        <v>435</v>
      </c>
      <c r="E961" s="42">
        <v>3301.1446000000001</v>
      </c>
    </row>
    <row r="962" spans="4:5" x14ac:dyDescent="0.3">
      <c r="D962" t="s">
        <v>684</v>
      </c>
      <c r="E962" s="42">
        <v>3294.7655999999997</v>
      </c>
    </row>
    <row r="963" spans="4:5" x14ac:dyDescent="0.3">
      <c r="D963" t="s">
        <v>2506</v>
      </c>
      <c r="E963" s="42">
        <v>3290.3931000000002</v>
      </c>
    </row>
    <row r="964" spans="4:5" x14ac:dyDescent="0.3">
      <c r="D964" t="s">
        <v>996</v>
      </c>
      <c r="E964" s="42">
        <v>3289.2942000000003</v>
      </c>
    </row>
    <row r="965" spans="4:5" x14ac:dyDescent="0.3">
      <c r="D965" t="s">
        <v>1159</v>
      </c>
      <c r="E965" s="42">
        <v>3286.3025000000002</v>
      </c>
    </row>
    <row r="966" spans="4:5" x14ac:dyDescent="0.3">
      <c r="D966" t="s">
        <v>2105</v>
      </c>
      <c r="E966" s="42">
        <v>3281.9587999999999</v>
      </c>
    </row>
    <row r="967" spans="4:5" x14ac:dyDescent="0.3">
      <c r="D967" t="s">
        <v>722</v>
      </c>
      <c r="E967" s="42">
        <v>3271.6992999999998</v>
      </c>
    </row>
    <row r="968" spans="4:5" x14ac:dyDescent="0.3">
      <c r="D968" t="s">
        <v>1816</v>
      </c>
      <c r="E968" s="42">
        <v>3264.5682000000002</v>
      </c>
    </row>
    <row r="969" spans="4:5" x14ac:dyDescent="0.3">
      <c r="D969" t="s">
        <v>2474</v>
      </c>
      <c r="E969" s="42">
        <v>3259.2815999999998</v>
      </c>
    </row>
    <row r="970" spans="4:5" x14ac:dyDescent="0.3">
      <c r="D970" t="s">
        <v>2088</v>
      </c>
      <c r="E970" s="42">
        <v>3259.2815999999998</v>
      </c>
    </row>
    <row r="971" spans="4:5" x14ac:dyDescent="0.3">
      <c r="D971" t="s">
        <v>2239</v>
      </c>
      <c r="E971" s="42">
        <v>3259.2815999999998</v>
      </c>
    </row>
    <row r="972" spans="4:5" x14ac:dyDescent="0.3">
      <c r="D972" t="s">
        <v>1662</v>
      </c>
      <c r="E972" s="42">
        <v>3243.5835999999999</v>
      </c>
    </row>
    <row r="973" spans="4:5" x14ac:dyDescent="0.3">
      <c r="D973" t="s">
        <v>1951</v>
      </c>
      <c r="E973" s="42">
        <v>3237.7118</v>
      </c>
    </row>
    <row r="974" spans="4:5" x14ac:dyDescent="0.3">
      <c r="D974" t="s">
        <v>2087</v>
      </c>
      <c r="E974" s="42">
        <v>3237.2701999999999</v>
      </c>
    </row>
    <row r="975" spans="4:5" x14ac:dyDescent="0.3">
      <c r="D975" t="s">
        <v>2596</v>
      </c>
      <c r="E975" s="42">
        <v>3229.0611999999996</v>
      </c>
    </row>
    <row r="976" spans="4:5" x14ac:dyDescent="0.3">
      <c r="D976" t="s">
        <v>851</v>
      </c>
      <c r="E976" s="42">
        <v>3228.8226</v>
      </c>
    </row>
    <row r="977" spans="4:5" x14ac:dyDescent="0.3">
      <c r="D977" t="s">
        <v>404</v>
      </c>
      <c r="E977" s="42">
        <v>3217.7757000000001</v>
      </c>
    </row>
    <row r="978" spans="4:5" x14ac:dyDescent="0.3">
      <c r="D978" t="s">
        <v>1058</v>
      </c>
      <c r="E978" s="42">
        <v>3203.8262</v>
      </c>
    </row>
    <row r="979" spans="4:5" x14ac:dyDescent="0.3">
      <c r="D979" t="s">
        <v>274</v>
      </c>
      <c r="E979" s="42">
        <v>3191.7416000000003</v>
      </c>
    </row>
    <row r="980" spans="4:5" x14ac:dyDescent="0.3">
      <c r="D980" t="s">
        <v>1878</v>
      </c>
      <c r="E980" s="42">
        <v>3186.0475000000001</v>
      </c>
    </row>
    <row r="981" spans="4:5" x14ac:dyDescent="0.3">
      <c r="D981" t="s">
        <v>429</v>
      </c>
      <c r="E981" s="42">
        <v>3163.9571999999998</v>
      </c>
    </row>
    <row r="982" spans="4:5" x14ac:dyDescent="0.3">
      <c r="D982" t="s">
        <v>1331</v>
      </c>
      <c r="E982" s="42">
        <v>3163.1115</v>
      </c>
    </row>
    <row r="983" spans="4:5" x14ac:dyDescent="0.3">
      <c r="D983" t="s">
        <v>1805</v>
      </c>
      <c r="E983" s="42">
        <v>3161.7663000000002</v>
      </c>
    </row>
    <row r="984" spans="4:5" x14ac:dyDescent="0.3">
      <c r="D984" t="s">
        <v>1930</v>
      </c>
      <c r="E984" s="42">
        <v>3151.9621000000002</v>
      </c>
    </row>
    <row r="985" spans="4:5" x14ac:dyDescent="0.3">
      <c r="D985" t="s">
        <v>1770</v>
      </c>
      <c r="E985" s="42">
        <v>3141.4463999999998</v>
      </c>
    </row>
    <row r="986" spans="4:5" x14ac:dyDescent="0.3">
      <c r="D986" t="s">
        <v>853</v>
      </c>
      <c r="E986" s="42">
        <v>3141.4463999999998</v>
      </c>
    </row>
    <row r="987" spans="4:5" x14ac:dyDescent="0.3">
      <c r="D987" t="s">
        <v>458</v>
      </c>
      <c r="E987" s="42">
        <v>3141.4463999999998</v>
      </c>
    </row>
    <row r="988" spans="4:5" x14ac:dyDescent="0.3">
      <c r="D988" t="s">
        <v>1513</v>
      </c>
      <c r="E988" s="42">
        <v>3136.2074000000002</v>
      </c>
    </row>
    <row r="989" spans="4:5" x14ac:dyDescent="0.3">
      <c r="D989" t="s">
        <v>954</v>
      </c>
      <c r="E989" s="42">
        <v>3129.6531</v>
      </c>
    </row>
    <row r="990" spans="4:5" x14ac:dyDescent="0.3">
      <c r="D990" t="s">
        <v>1322</v>
      </c>
      <c r="E990" s="42">
        <v>3129.0261</v>
      </c>
    </row>
    <row r="991" spans="4:5" x14ac:dyDescent="0.3">
      <c r="D991" t="s">
        <v>1706</v>
      </c>
      <c r="E991" s="42">
        <v>3120.3356000000003</v>
      </c>
    </row>
    <row r="992" spans="4:5" x14ac:dyDescent="0.3">
      <c r="D992" t="s">
        <v>1123</v>
      </c>
      <c r="E992" s="42">
        <v>3100.2253999999998</v>
      </c>
    </row>
    <row r="993" spans="4:5" x14ac:dyDescent="0.3">
      <c r="D993" t="s">
        <v>235</v>
      </c>
      <c r="E993" s="42">
        <v>3093.8001000000004</v>
      </c>
    </row>
    <row r="994" spans="4:5" x14ac:dyDescent="0.3">
      <c r="D994" t="s">
        <v>843</v>
      </c>
      <c r="E994" s="42">
        <v>3092.4</v>
      </c>
    </row>
    <row r="995" spans="4:5" x14ac:dyDescent="0.3">
      <c r="D995" t="s">
        <v>2427</v>
      </c>
      <c r="E995" s="42">
        <v>3076.5282000000002</v>
      </c>
    </row>
    <row r="996" spans="4:5" x14ac:dyDescent="0.3">
      <c r="D996" t="s">
        <v>2298</v>
      </c>
      <c r="E996" s="42">
        <v>3067.0731999999998</v>
      </c>
    </row>
    <row r="997" spans="4:5" x14ac:dyDescent="0.3">
      <c r="D997" t="s">
        <v>1428</v>
      </c>
      <c r="E997" s="42">
        <v>3065.2821000000004</v>
      </c>
    </row>
    <row r="998" spans="4:5" x14ac:dyDescent="0.3">
      <c r="D998" t="s">
        <v>2565</v>
      </c>
      <c r="E998" s="42">
        <v>3050.1916999999999</v>
      </c>
    </row>
    <row r="999" spans="4:5" x14ac:dyDescent="0.3">
      <c r="D999" t="s">
        <v>1942</v>
      </c>
      <c r="E999" s="42">
        <v>3049.0047</v>
      </c>
    </row>
    <row r="1000" spans="4:5" x14ac:dyDescent="0.3">
      <c r="D1000" t="s">
        <v>1139</v>
      </c>
      <c r="E1000" s="42">
        <v>3044.3175000000001</v>
      </c>
    </row>
    <row r="1001" spans="4:5" x14ac:dyDescent="0.3">
      <c r="D1001" t="s">
        <v>1053</v>
      </c>
      <c r="E1001" s="42">
        <v>3041.3755999999998</v>
      </c>
    </row>
    <row r="1002" spans="4:5" x14ac:dyDescent="0.3">
      <c r="D1002" t="s">
        <v>2033</v>
      </c>
      <c r="E1002" s="42">
        <v>3030.7187000000004</v>
      </c>
    </row>
    <row r="1003" spans="4:5" x14ac:dyDescent="0.3">
      <c r="D1003" t="s">
        <v>2516</v>
      </c>
      <c r="E1003" s="42">
        <v>3028.29</v>
      </c>
    </row>
    <row r="1004" spans="4:5" x14ac:dyDescent="0.3">
      <c r="D1004" t="s">
        <v>1365</v>
      </c>
      <c r="E1004" s="42">
        <v>3018.5749999999998</v>
      </c>
    </row>
    <row r="1005" spans="4:5" x14ac:dyDescent="0.3">
      <c r="D1005" t="s">
        <v>430</v>
      </c>
      <c r="E1005" s="42">
        <v>3018.2661000000003</v>
      </c>
    </row>
    <row r="1006" spans="4:5" x14ac:dyDescent="0.3">
      <c r="D1006" t="s">
        <v>1632</v>
      </c>
      <c r="E1006" s="42">
        <v>2998.9168000000004</v>
      </c>
    </row>
    <row r="1007" spans="4:5" x14ac:dyDescent="0.3">
      <c r="D1007" t="s">
        <v>1305</v>
      </c>
      <c r="E1007" s="42">
        <v>2993.5947000000001</v>
      </c>
    </row>
    <row r="1008" spans="4:5" x14ac:dyDescent="0.3">
      <c r="D1008" t="s">
        <v>750</v>
      </c>
      <c r="E1008" s="42">
        <v>2991.3624</v>
      </c>
    </row>
    <row r="1009" spans="4:5" x14ac:dyDescent="0.3">
      <c r="D1009" t="s">
        <v>2081</v>
      </c>
      <c r="E1009" s="42">
        <v>2988.5234</v>
      </c>
    </row>
    <row r="1010" spans="4:5" x14ac:dyDescent="0.3">
      <c r="D1010" t="s">
        <v>1490</v>
      </c>
      <c r="E1010" s="42">
        <v>2988.4661000000001</v>
      </c>
    </row>
    <row r="1011" spans="4:5" x14ac:dyDescent="0.3">
      <c r="D1011" t="s">
        <v>1884</v>
      </c>
      <c r="E1011" s="42">
        <v>2974.4162000000001</v>
      </c>
    </row>
    <row r="1012" spans="4:5" x14ac:dyDescent="0.3">
      <c r="D1012" t="s">
        <v>2116</v>
      </c>
      <c r="E1012" s="42">
        <v>2969.8521000000001</v>
      </c>
    </row>
    <row r="1013" spans="4:5" x14ac:dyDescent="0.3">
      <c r="D1013" t="s">
        <v>861</v>
      </c>
      <c r="E1013" s="42">
        <v>2966.8083999999999</v>
      </c>
    </row>
    <row r="1014" spans="4:5" x14ac:dyDescent="0.3">
      <c r="D1014" t="s">
        <v>484</v>
      </c>
      <c r="E1014" s="42">
        <v>2952.0954000000002</v>
      </c>
    </row>
    <row r="1015" spans="4:5" x14ac:dyDescent="0.3">
      <c r="D1015" t="s">
        <v>2269</v>
      </c>
      <c r="E1015" s="42">
        <v>2945.1060000000002</v>
      </c>
    </row>
    <row r="1016" spans="4:5" x14ac:dyDescent="0.3">
      <c r="D1016" t="s">
        <v>1370</v>
      </c>
      <c r="E1016" s="42">
        <v>2942.3325999999997</v>
      </c>
    </row>
    <row r="1017" spans="4:5" x14ac:dyDescent="0.3">
      <c r="D1017" t="s">
        <v>1717</v>
      </c>
      <c r="E1017" s="42">
        <v>2912.9304000000002</v>
      </c>
    </row>
    <row r="1018" spans="4:5" x14ac:dyDescent="0.3">
      <c r="D1018" t="s">
        <v>985</v>
      </c>
      <c r="E1018" s="42">
        <v>2912.7919000000002</v>
      </c>
    </row>
    <row r="1019" spans="4:5" x14ac:dyDescent="0.3">
      <c r="D1019" t="s">
        <v>1083</v>
      </c>
      <c r="E1019" s="42">
        <v>2908.8515000000002</v>
      </c>
    </row>
    <row r="1020" spans="4:5" x14ac:dyDescent="0.3">
      <c r="D1020" t="s">
        <v>219</v>
      </c>
      <c r="E1020" s="42">
        <v>2906.0209999999997</v>
      </c>
    </row>
    <row r="1021" spans="4:5" x14ac:dyDescent="0.3">
      <c r="D1021" t="s">
        <v>2447</v>
      </c>
      <c r="E1021" s="42">
        <v>2900.6883000000003</v>
      </c>
    </row>
    <row r="1022" spans="4:5" x14ac:dyDescent="0.3">
      <c r="D1022" t="s">
        <v>229</v>
      </c>
      <c r="E1022" s="42">
        <v>2895.6284000000001</v>
      </c>
    </row>
    <row r="1023" spans="4:5" x14ac:dyDescent="0.3">
      <c r="D1023" t="s">
        <v>1941</v>
      </c>
      <c r="E1023" s="42">
        <v>2894.6786999999999</v>
      </c>
    </row>
    <row r="1024" spans="4:5" x14ac:dyDescent="0.3">
      <c r="D1024" t="s">
        <v>1347</v>
      </c>
      <c r="E1024" s="42">
        <v>2881.6259</v>
      </c>
    </row>
    <row r="1025" spans="4:5" x14ac:dyDescent="0.3">
      <c r="D1025" t="s">
        <v>1116</v>
      </c>
      <c r="E1025" s="42">
        <v>2873.7750999999998</v>
      </c>
    </row>
    <row r="1026" spans="4:5" x14ac:dyDescent="0.3">
      <c r="D1026" t="s">
        <v>808</v>
      </c>
      <c r="E1026" s="42">
        <v>2860.6315000000004</v>
      </c>
    </row>
    <row r="1027" spans="4:5" x14ac:dyDescent="0.3">
      <c r="D1027" t="s">
        <v>2376</v>
      </c>
      <c r="E1027" s="42">
        <v>2851.8714</v>
      </c>
    </row>
    <row r="1028" spans="4:5" x14ac:dyDescent="0.3">
      <c r="D1028" t="s">
        <v>789</v>
      </c>
      <c r="E1028" s="42">
        <v>2851.8714</v>
      </c>
    </row>
    <row r="1029" spans="4:5" x14ac:dyDescent="0.3">
      <c r="D1029" t="s">
        <v>1565</v>
      </c>
      <c r="E1029" s="42">
        <v>2842.2478000000001</v>
      </c>
    </row>
    <row r="1030" spans="4:5" x14ac:dyDescent="0.3">
      <c r="D1030" t="s">
        <v>1062</v>
      </c>
      <c r="E1030" s="42">
        <v>2840.8645000000001</v>
      </c>
    </row>
    <row r="1031" spans="4:5" x14ac:dyDescent="0.3">
      <c r="D1031" t="s">
        <v>1010</v>
      </c>
      <c r="E1031" s="42">
        <v>2833.279</v>
      </c>
    </row>
    <row r="1032" spans="4:5" x14ac:dyDescent="0.3">
      <c r="D1032" t="s">
        <v>1127</v>
      </c>
      <c r="E1032" s="42">
        <v>2821.4792000000002</v>
      </c>
    </row>
    <row r="1033" spans="4:5" x14ac:dyDescent="0.3">
      <c r="D1033" t="s">
        <v>1256</v>
      </c>
      <c r="E1033" s="42">
        <v>2820.4767999999999</v>
      </c>
    </row>
    <row r="1034" spans="4:5" x14ac:dyDescent="0.3">
      <c r="D1034" t="s">
        <v>569</v>
      </c>
      <c r="E1034" s="42">
        <v>2818.3449000000005</v>
      </c>
    </row>
    <row r="1035" spans="4:5" x14ac:dyDescent="0.3">
      <c r="D1035" t="s">
        <v>423</v>
      </c>
      <c r="E1035" s="42">
        <v>2817.3735000000001</v>
      </c>
    </row>
    <row r="1036" spans="4:5" x14ac:dyDescent="0.3">
      <c r="D1036" t="s">
        <v>277</v>
      </c>
      <c r="E1036" s="42">
        <v>2815.1787000000004</v>
      </c>
    </row>
    <row r="1037" spans="4:5" x14ac:dyDescent="0.3">
      <c r="D1037" t="s">
        <v>2281</v>
      </c>
      <c r="E1037" s="42">
        <v>2809.0520000000001</v>
      </c>
    </row>
    <row r="1038" spans="4:5" x14ac:dyDescent="0.3">
      <c r="D1038" t="s">
        <v>427</v>
      </c>
      <c r="E1038" s="42">
        <v>2809.0520000000001</v>
      </c>
    </row>
    <row r="1039" spans="4:5" x14ac:dyDescent="0.3">
      <c r="D1039" t="s">
        <v>2442</v>
      </c>
      <c r="E1039" s="42">
        <v>2804.2040999999999</v>
      </c>
    </row>
    <row r="1040" spans="4:5" x14ac:dyDescent="0.3">
      <c r="D1040" t="s">
        <v>564</v>
      </c>
      <c r="E1040" s="42">
        <v>2797.0969999999998</v>
      </c>
    </row>
    <row r="1041" spans="4:5" x14ac:dyDescent="0.3">
      <c r="D1041" t="s">
        <v>1240</v>
      </c>
      <c r="E1041" s="42">
        <v>2792.5730000000003</v>
      </c>
    </row>
    <row r="1042" spans="4:5" x14ac:dyDescent="0.3">
      <c r="D1042" t="s">
        <v>1915</v>
      </c>
      <c r="E1042" s="42">
        <v>2791.4818999999998</v>
      </c>
    </row>
    <row r="1043" spans="4:5" x14ac:dyDescent="0.3">
      <c r="D1043" t="s">
        <v>1208</v>
      </c>
      <c r="E1043" s="42">
        <v>2791.2395999999999</v>
      </c>
    </row>
    <row r="1044" spans="4:5" x14ac:dyDescent="0.3">
      <c r="D1044" t="s">
        <v>2484</v>
      </c>
      <c r="E1044" s="42">
        <v>2788.1595000000002</v>
      </c>
    </row>
    <row r="1045" spans="4:5" x14ac:dyDescent="0.3">
      <c r="D1045" t="s">
        <v>1075</v>
      </c>
      <c r="E1045" s="42">
        <v>2778.6433999999999</v>
      </c>
    </row>
    <row r="1046" spans="4:5" x14ac:dyDescent="0.3">
      <c r="D1046" t="s">
        <v>1928</v>
      </c>
      <c r="E1046" s="42">
        <v>2773.0167000000001</v>
      </c>
    </row>
    <row r="1047" spans="4:5" x14ac:dyDescent="0.3">
      <c r="D1047" t="s">
        <v>413</v>
      </c>
      <c r="E1047" s="42">
        <v>2771.7785000000003</v>
      </c>
    </row>
    <row r="1048" spans="4:5" x14ac:dyDescent="0.3">
      <c r="D1048" t="s">
        <v>1094</v>
      </c>
      <c r="E1048" s="42">
        <v>2765.6487000000002</v>
      </c>
    </row>
    <row r="1049" spans="4:5" x14ac:dyDescent="0.3">
      <c r="D1049" t="s">
        <v>2054</v>
      </c>
      <c r="E1049" s="42">
        <v>2755.5816</v>
      </c>
    </row>
    <row r="1050" spans="4:5" x14ac:dyDescent="0.3">
      <c r="D1050" t="s">
        <v>2161</v>
      </c>
      <c r="E1050" s="42">
        <v>2751.1130000000003</v>
      </c>
    </row>
    <row r="1051" spans="4:5" x14ac:dyDescent="0.3">
      <c r="D1051" t="s">
        <v>2304</v>
      </c>
      <c r="E1051" s="42">
        <v>2748.7656000000002</v>
      </c>
    </row>
    <row r="1052" spans="4:5" x14ac:dyDescent="0.3">
      <c r="D1052" t="s">
        <v>1591</v>
      </c>
      <c r="E1052" s="42">
        <v>2748.7656000000002</v>
      </c>
    </row>
    <row r="1053" spans="4:5" x14ac:dyDescent="0.3">
      <c r="D1053" t="s">
        <v>626</v>
      </c>
      <c r="E1053" s="42">
        <v>2748.7656000000002</v>
      </c>
    </row>
    <row r="1054" spans="4:5" x14ac:dyDescent="0.3">
      <c r="D1054" t="s">
        <v>2429</v>
      </c>
      <c r="E1054" s="42">
        <v>2746.5501999999997</v>
      </c>
    </row>
    <row r="1055" spans="4:5" x14ac:dyDescent="0.3">
      <c r="D1055" t="s">
        <v>1644</v>
      </c>
      <c r="E1055" s="42">
        <v>2744.7207000000003</v>
      </c>
    </row>
    <row r="1056" spans="4:5" x14ac:dyDescent="0.3">
      <c r="D1056" t="s">
        <v>593</v>
      </c>
      <c r="E1056" s="42">
        <v>2735.3859999999995</v>
      </c>
    </row>
    <row r="1057" spans="4:5" x14ac:dyDescent="0.3">
      <c r="D1057" t="s">
        <v>483</v>
      </c>
      <c r="E1057" s="42">
        <v>2729.1511</v>
      </c>
    </row>
    <row r="1058" spans="4:5" x14ac:dyDescent="0.3">
      <c r="D1058" t="s">
        <v>2086</v>
      </c>
      <c r="E1058" s="42">
        <v>2727.6414</v>
      </c>
    </row>
    <row r="1059" spans="4:5" x14ac:dyDescent="0.3">
      <c r="D1059" t="s">
        <v>565</v>
      </c>
      <c r="E1059" s="42">
        <v>2726.0478000000003</v>
      </c>
    </row>
    <row r="1060" spans="4:5" x14ac:dyDescent="0.3">
      <c r="D1060" t="s">
        <v>1180</v>
      </c>
      <c r="E1060" s="42">
        <v>2706.3962999999999</v>
      </c>
    </row>
    <row r="1061" spans="4:5" x14ac:dyDescent="0.3">
      <c r="D1061" t="s">
        <v>880</v>
      </c>
      <c r="E1061" s="42">
        <v>2699.5133000000001</v>
      </c>
    </row>
    <row r="1062" spans="4:5" x14ac:dyDescent="0.3">
      <c r="D1062" t="s">
        <v>482</v>
      </c>
      <c r="E1062" s="42">
        <v>2697.8150000000001</v>
      </c>
    </row>
    <row r="1063" spans="4:5" x14ac:dyDescent="0.3">
      <c r="D1063" t="s">
        <v>2080</v>
      </c>
      <c r="E1063" s="42">
        <v>2696.4684999999999</v>
      </c>
    </row>
    <row r="1064" spans="4:5" x14ac:dyDescent="0.3">
      <c r="D1064" t="s">
        <v>2186</v>
      </c>
      <c r="E1064" s="42">
        <v>2685.4019000000003</v>
      </c>
    </row>
    <row r="1065" spans="4:5" x14ac:dyDescent="0.3">
      <c r="D1065" t="s">
        <v>528</v>
      </c>
      <c r="E1065" s="42">
        <v>2685.4019000000003</v>
      </c>
    </row>
    <row r="1066" spans="4:5" x14ac:dyDescent="0.3">
      <c r="D1066" t="s">
        <v>1927</v>
      </c>
      <c r="E1066" s="42">
        <v>2685.0209</v>
      </c>
    </row>
    <row r="1067" spans="4:5" x14ac:dyDescent="0.3">
      <c r="D1067" t="s">
        <v>1749</v>
      </c>
      <c r="E1067" s="42">
        <v>2680.3975</v>
      </c>
    </row>
    <row r="1068" spans="4:5" x14ac:dyDescent="0.3">
      <c r="D1068" t="s">
        <v>621</v>
      </c>
      <c r="E1068" s="42">
        <v>2673.1148000000003</v>
      </c>
    </row>
    <row r="1069" spans="4:5" x14ac:dyDescent="0.3">
      <c r="D1069" t="s">
        <v>921</v>
      </c>
      <c r="E1069" s="42">
        <v>2665.2062999999998</v>
      </c>
    </row>
    <row r="1070" spans="4:5" x14ac:dyDescent="0.3">
      <c r="D1070" t="s">
        <v>577</v>
      </c>
      <c r="E1070" s="42">
        <v>2665.2062999999998</v>
      </c>
    </row>
    <row r="1071" spans="4:5" x14ac:dyDescent="0.3">
      <c r="D1071" t="s">
        <v>669</v>
      </c>
      <c r="E1071" s="42">
        <v>2665.2062999999998</v>
      </c>
    </row>
    <row r="1072" spans="4:5" x14ac:dyDescent="0.3">
      <c r="D1072" t="s">
        <v>347</v>
      </c>
      <c r="E1072" s="42">
        <v>2665.2062999999998</v>
      </c>
    </row>
    <row r="1073" spans="4:5" x14ac:dyDescent="0.3">
      <c r="D1073" t="s">
        <v>976</v>
      </c>
      <c r="E1073" s="42">
        <v>2662.4752000000003</v>
      </c>
    </row>
    <row r="1074" spans="4:5" x14ac:dyDescent="0.3">
      <c r="D1074" t="s">
        <v>2424</v>
      </c>
      <c r="E1074" s="42">
        <v>2655.5621000000001</v>
      </c>
    </row>
    <row r="1075" spans="4:5" x14ac:dyDescent="0.3">
      <c r="D1075" t="s">
        <v>1105</v>
      </c>
      <c r="E1075" s="42">
        <v>2641.5945000000002</v>
      </c>
    </row>
    <row r="1076" spans="4:5" x14ac:dyDescent="0.3">
      <c r="D1076" t="s">
        <v>1745</v>
      </c>
      <c r="E1076" s="42">
        <v>2627.9508000000001</v>
      </c>
    </row>
    <row r="1077" spans="4:5" x14ac:dyDescent="0.3">
      <c r="D1077" t="s">
        <v>1143</v>
      </c>
      <c r="E1077" s="42">
        <v>2626.1798000000003</v>
      </c>
    </row>
    <row r="1078" spans="4:5" x14ac:dyDescent="0.3">
      <c r="D1078" t="s">
        <v>2549</v>
      </c>
      <c r="E1078" s="42">
        <v>2618.0599000000002</v>
      </c>
    </row>
    <row r="1079" spans="4:5" x14ac:dyDescent="0.3">
      <c r="D1079" t="s">
        <v>2076</v>
      </c>
      <c r="E1079" s="42">
        <v>2600.7664</v>
      </c>
    </row>
    <row r="1080" spans="4:5" x14ac:dyDescent="0.3">
      <c r="D1080" t="s">
        <v>2146</v>
      </c>
      <c r="E1080" s="42">
        <v>2595.6148000000003</v>
      </c>
    </row>
    <row r="1081" spans="4:5" x14ac:dyDescent="0.3">
      <c r="D1081" t="s">
        <v>1988</v>
      </c>
      <c r="E1081" s="42">
        <v>2594.1645000000003</v>
      </c>
    </row>
    <row r="1082" spans="4:5" x14ac:dyDescent="0.3">
      <c r="D1082" t="s">
        <v>1579</v>
      </c>
      <c r="E1082" s="42">
        <v>2590.6727999999998</v>
      </c>
    </row>
    <row r="1083" spans="4:5" x14ac:dyDescent="0.3">
      <c r="D1083" t="s">
        <v>1559</v>
      </c>
      <c r="E1083" s="42">
        <v>2585.6793000000002</v>
      </c>
    </row>
    <row r="1084" spans="4:5" x14ac:dyDescent="0.3">
      <c r="D1084" t="s">
        <v>1334</v>
      </c>
      <c r="E1084" s="42">
        <v>2574.3289</v>
      </c>
    </row>
    <row r="1085" spans="4:5" x14ac:dyDescent="0.3">
      <c r="D1085" t="s">
        <v>474</v>
      </c>
      <c r="E1085" s="42">
        <v>2568.6152000000002</v>
      </c>
    </row>
    <row r="1086" spans="4:5" x14ac:dyDescent="0.3">
      <c r="D1086" t="s">
        <v>1906</v>
      </c>
      <c r="E1086" s="42">
        <v>2567.7559000000001</v>
      </c>
    </row>
    <row r="1087" spans="4:5" x14ac:dyDescent="0.3">
      <c r="D1087" t="s">
        <v>2137</v>
      </c>
      <c r="E1087" s="42">
        <v>2565.7775000000001</v>
      </c>
    </row>
    <row r="1088" spans="4:5" x14ac:dyDescent="0.3">
      <c r="D1088" t="s">
        <v>2283</v>
      </c>
      <c r="E1088" s="42">
        <v>2553.9797000000003</v>
      </c>
    </row>
    <row r="1089" spans="4:5" x14ac:dyDescent="0.3">
      <c r="D1089" t="s">
        <v>1622</v>
      </c>
      <c r="E1089" s="42">
        <v>2552.4252000000001</v>
      </c>
    </row>
    <row r="1090" spans="4:5" x14ac:dyDescent="0.3">
      <c r="D1090" t="s">
        <v>1533</v>
      </c>
      <c r="E1090" s="42">
        <v>2552.4252000000001</v>
      </c>
    </row>
    <row r="1091" spans="4:5" x14ac:dyDescent="0.3">
      <c r="D1091" t="s">
        <v>1078</v>
      </c>
      <c r="E1091" s="42">
        <v>2552.4252000000001</v>
      </c>
    </row>
    <row r="1092" spans="4:5" x14ac:dyDescent="0.3">
      <c r="D1092" t="s">
        <v>514</v>
      </c>
      <c r="E1092" s="42">
        <v>2546.7456999999999</v>
      </c>
    </row>
    <row r="1093" spans="4:5" x14ac:dyDescent="0.3">
      <c r="D1093" t="s">
        <v>1412</v>
      </c>
      <c r="E1093" s="42">
        <v>2540.2563</v>
      </c>
    </row>
    <row r="1094" spans="4:5" x14ac:dyDescent="0.3">
      <c r="D1094" t="s">
        <v>1778</v>
      </c>
      <c r="E1094" s="42">
        <v>2536.8982000000001</v>
      </c>
    </row>
    <row r="1095" spans="4:5" x14ac:dyDescent="0.3">
      <c r="D1095" t="s">
        <v>756</v>
      </c>
      <c r="E1095" s="42">
        <v>2536.0084999999999</v>
      </c>
    </row>
    <row r="1096" spans="4:5" x14ac:dyDescent="0.3">
      <c r="D1096" t="s">
        <v>2560</v>
      </c>
      <c r="E1096" s="42">
        <v>2518.9674</v>
      </c>
    </row>
    <row r="1097" spans="4:5" x14ac:dyDescent="0.3">
      <c r="D1097" t="s">
        <v>2158</v>
      </c>
      <c r="E1097" s="42">
        <v>2508.0460000000003</v>
      </c>
    </row>
    <row r="1098" spans="4:5" x14ac:dyDescent="0.3">
      <c r="D1098" t="s">
        <v>2042</v>
      </c>
      <c r="E1098" s="42">
        <v>2488.2686000000003</v>
      </c>
    </row>
    <row r="1099" spans="4:5" x14ac:dyDescent="0.3">
      <c r="D1099" t="s">
        <v>591</v>
      </c>
      <c r="E1099" s="42">
        <v>2485.2906000000003</v>
      </c>
    </row>
    <row r="1100" spans="4:5" x14ac:dyDescent="0.3">
      <c r="D1100" t="s">
        <v>2463</v>
      </c>
      <c r="E1100" s="42">
        <v>2473.92</v>
      </c>
    </row>
    <row r="1101" spans="4:5" x14ac:dyDescent="0.3">
      <c r="D1101" t="s">
        <v>2382</v>
      </c>
      <c r="E1101" s="42">
        <v>2473.92</v>
      </c>
    </row>
    <row r="1102" spans="4:5" x14ac:dyDescent="0.3">
      <c r="D1102" t="s">
        <v>2003</v>
      </c>
      <c r="E1102" s="42">
        <v>2473.92</v>
      </c>
    </row>
    <row r="1103" spans="4:5" x14ac:dyDescent="0.3">
      <c r="D1103" t="s">
        <v>1671</v>
      </c>
      <c r="E1103" s="42">
        <v>2473.92</v>
      </c>
    </row>
    <row r="1104" spans="4:5" x14ac:dyDescent="0.3">
      <c r="D1104" t="s">
        <v>1193</v>
      </c>
      <c r="E1104" s="42">
        <v>2473.92</v>
      </c>
    </row>
    <row r="1105" spans="4:5" x14ac:dyDescent="0.3">
      <c r="D1105" t="s">
        <v>285</v>
      </c>
      <c r="E1105" s="42">
        <v>2469.8849</v>
      </c>
    </row>
    <row r="1106" spans="4:5" x14ac:dyDescent="0.3">
      <c r="D1106" t="s">
        <v>1489</v>
      </c>
      <c r="E1106" s="42">
        <v>2465.4452000000001</v>
      </c>
    </row>
    <row r="1107" spans="4:5" x14ac:dyDescent="0.3">
      <c r="D1107" t="s">
        <v>450</v>
      </c>
      <c r="E1107" s="42">
        <v>2457.3834000000002</v>
      </c>
    </row>
    <row r="1108" spans="4:5" x14ac:dyDescent="0.3">
      <c r="D1108" t="s">
        <v>1313</v>
      </c>
      <c r="E1108" s="42">
        <v>2444.4612000000002</v>
      </c>
    </row>
    <row r="1109" spans="4:5" x14ac:dyDescent="0.3">
      <c r="D1109" t="s">
        <v>463</v>
      </c>
      <c r="E1109" s="42">
        <v>2444.4612000000002</v>
      </c>
    </row>
    <row r="1110" spans="4:5" x14ac:dyDescent="0.3">
      <c r="D1110" t="s">
        <v>2188</v>
      </c>
      <c r="E1110" s="42">
        <v>2438.6856000000002</v>
      </c>
    </row>
    <row r="1111" spans="4:5" x14ac:dyDescent="0.3">
      <c r="D1111" t="s">
        <v>2580</v>
      </c>
      <c r="E1111" s="42">
        <v>2426.9393</v>
      </c>
    </row>
    <row r="1112" spans="4:5" x14ac:dyDescent="0.3">
      <c r="D1112" t="s">
        <v>2544</v>
      </c>
      <c r="E1112" s="42">
        <v>2424.7644</v>
      </c>
    </row>
    <row r="1113" spans="4:5" x14ac:dyDescent="0.3">
      <c r="D1113" t="s">
        <v>264</v>
      </c>
      <c r="E1113" s="42">
        <v>2419.2408999999998</v>
      </c>
    </row>
    <row r="1114" spans="4:5" x14ac:dyDescent="0.3">
      <c r="D1114" t="s">
        <v>597</v>
      </c>
      <c r="E1114" s="42">
        <v>2414.3815</v>
      </c>
    </row>
    <row r="1115" spans="4:5" x14ac:dyDescent="0.3">
      <c r="D1115" t="s">
        <v>1013</v>
      </c>
      <c r="E1115" s="42">
        <v>2379.7772</v>
      </c>
    </row>
    <row r="1116" spans="4:5" x14ac:dyDescent="0.3">
      <c r="D1116" t="s">
        <v>1693</v>
      </c>
      <c r="E1116" s="42">
        <v>2377.5421999999999</v>
      </c>
    </row>
    <row r="1117" spans="4:5" x14ac:dyDescent="0.3">
      <c r="D1117" t="s">
        <v>1722</v>
      </c>
      <c r="E1117" s="42">
        <v>2370.1558999999997</v>
      </c>
    </row>
    <row r="1118" spans="4:5" x14ac:dyDescent="0.3">
      <c r="D1118" t="s">
        <v>2274</v>
      </c>
      <c r="E1118" s="42">
        <v>2365.6064999999999</v>
      </c>
    </row>
    <row r="1119" spans="4:5" x14ac:dyDescent="0.3">
      <c r="D1119" t="s">
        <v>2508</v>
      </c>
      <c r="E1119" s="42">
        <v>2356.3544000000002</v>
      </c>
    </row>
    <row r="1120" spans="4:5" x14ac:dyDescent="0.3">
      <c r="D1120" t="s">
        <v>1396</v>
      </c>
      <c r="E1120" s="42">
        <v>2356.0848000000001</v>
      </c>
    </row>
    <row r="1121" spans="4:5" x14ac:dyDescent="0.3">
      <c r="D1121" t="s">
        <v>452</v>
      </c>
      <c r="E1121" s="42">
        <v>2356.0848000000001</v>
      </c>
    </row>
    <row r="1122" spans="4:5" x14ac:dyDescent="0.3">
      <c r="D1122" t="s">
        <v>762</v>
      </c>
      <c r="E1122" s="42">
        <v>2350.2469000000001</v>
      </c>
    </row>
    <row r="1123" spans="4:5" x14ac:dyDescent="0.3">
      <c r="D1123" t="s">
        <v>2061</v>
      </c>
      <c r="E1123" s="42">
        <v>2341.6797999999999</v>
      </c>
    </row>
    <row r="1124" spans="4:5" x14ac:dyDescent="0.3">
      <c r="D1124" t="s">
        <v>328</v>
      </c>
      <c r="E1124" s="42">
        <v>2334.9740000000002</v>
      </c>
    </row>
    <row r="1125" spans="4:5" x14ac:dyDescent="0.3">
      <c r="D1125" t="s">
        <v>1413</v>
      </c>
      <c r="E1125" s="42">
        <v>2327.6867999999999</v>
      </c>
    </row>
    <row r="1126" spans="4:5" x14ac:dyDescent="0.3">
      <c r="D1126" t="s">
        <v>1842</v>
      </c>
      <c r="E1126" s="42">
        <v>2325.4013</v>
      </c>
    </row>
    <row r="1127" spans="4:5" x14ac:dyDescent="0.3">
      <c r="D1127" t="s">
        <v>657</v>
      </c>
      <c r="E1127" s="42">
        <v>2303.7547</v>
      </c>
    </row>
    <row r="1128" spans="4:5" x14ac:dyDescent="0.3">
      <c r="D1128" t="s">
        <v>555</v>
      </c>
      <c r="E1128" s="42">
        <v>2284.3317000000002</v>
      </c>
    </row>
    <row r="1129" spans="4:5" x14ac:dyDescent="0.3">
      <c r="D1129" t="s">
        <v>2568</v>
      </c>
      <c r="E1129" s="42">
        <v>2274.8986</v>
      </c>
    </row>
    <row r="1130" spans="4:5" x14ac:dyDescent="0.3">
      <c r="D1130" t="s">
        <v>1821</v>
      </c>
      <c r="E1130" s="42">
        <v>2262.6898999999999</v>
      </c>
    </row>
    <row r="1131" spans="4:5" x14ac:dyDescent="0.3">
      <c r="D1131" t="s">
        <v>1243</v>
      </c>
      <c r="E1131" s="42">
        <v>2250.5048999999999</v>
      </c>
    </row>
    <row r="1132" spans="4:5" x14ac:dyDescent="0.3">
      <c r="D1132" t="s">
        <v>2251</v>
      </c>
      <c r="E1132" s="42">
        <v>2246.2779</v>
      </c>
    </row>
    <row r="1133" spans="4:5" x14ac:dyDescent="0.3">
      <c r="D1133" t="s">
        <v>1962</v>
      </c>
      <c r="E1133" s="42">
        <v>2245.4989</v>
      </c>
    </row>
    <row r="1134" spans="4:5" x14ac:dyDescent="0.3">
      <c r="D1134" t="s">
        <v>1474</v>
      </c>
      <c r="E1134" s="42">
        <v>2242.4607000000001</v>
      </c>
    </row>
    <row r="1135" spans="4:5" x14ac:dyDescent="0.3">
      <c r="D1135" t="s">
        <v>1364</v>
      </c>
      <c r="E1135" s="42">
        <v>2240.2159999999999</v>
      </c>
    </row>
    <row r="1136" spans="4:5" x14ac:dyDescent="0.3">
      <c r="D1136" t="s">
        <v>1690</v>
      </c>
      <c r="E1136" s="42">
        <v>2239.8056999999999</v>
      </c>
    </row>
    <row r="1137" spans="4:5" x14ac:dyDescent="0.3">
      <c r="D1137" t="s">
        <v>1035</v>
      </c>
      <c r="E1137" s="42">
        <v>2237.0776000000001</v>
      </c>
    </row>
    <row r="1138" spans="4:5" x14ac:dyDescent="0.3">
      <c r="D1138" t="s">
        <v>578</v>
      </c>
      <c r="E1138" s="42">
        <v>2201.0983999999999</v>
      </c>
    </row>
    <row r="1139" spans="4:5" x14ac:dyDescent="0.3">
      <c r="D1139" t="s">
        <v>2576</v>
      </c>
      <c r="E1139" s="42">
        <v>2195.9303</v>
      </c>
    </row>
    <row r="1140" spans="4:5" x14ac:dyDescent="0.3">
      <c r="D1140" t="s">
        <v>509</v>
      </c>
      <c r="E1140" s="42">
        <v>2195.1089999999999</v>
      </c>
    </row>
    <row r="1141" spans="4:5" x14ac:dyDescent="0.3">
      <c r="D1141" t="s">
        <v>1036</v>
      </c>
      <c r="E1141" s="42">
        <v>2192.2460000000001</v>
      </c>
    </row>
    <row r="1142" spans="4:5" x14ac:dyDescent="0.3">
      <c r="D1142" t="s">
        <v>1874</v>
      </c>
      <c r="E1142" s="42">
        <v>2192.1448</v>
      </c>
    </row>
    <row r="1143" spans="4:5" x14ac:dyDescent="0.3">
      <c r="D1143" t="s">
        <v>2489</v>
      </c>
      <c r="E1143" s="42">
        <v>2190.3768999999998</v>
      </c>
    </row>
    <row r="1144" spans="4:5" x14ac:dyDescent="0.3">
      <c r="D1144" t="s">
        <v>1148</v>
      </c>
      <c r="E1144" s="42">
        <v>2190.3561999999997</v>
      </c>
    </row>
    <row r="1145" spans="4:5" x14ac:dyDescent="0.3">
      <c r="D1145" t="s">
        <v>412</v>
      </c>
      <c r="E1145" s="42">
        <v>2168.0151999999998</v>
      </c>
    </row>
    <row r="1146" spans="4:5" x14ac:dyDescent="0.3">
      <c r="D1146" t="s">
        <v>588</v>
      </c>
      <c r="E1146" s="42">
        <v>2162.5688</v>
      </c>
    </row>
    <row r="1147" spans="4:5" x14ac:dyDescent="0.3">
      <c r="D1147" t="s">
        <v>2153</v>
      </c>
      <c r="E1147" s="42">
        <v>2161.6759000000002</v>
      </c>
    </row>
    <row r="1148" spans="4:5" x14ac:dyDescent="0.3">
      <c r="D1148" t="s">
        <v>1920</v>
      </c>
      <c r="E1148" s="42">
        <v>2160.5373</v>
      </c>
    </row>
    <row r="1149" spans="4:5" x14ac:dyDescent="0.3">
      <c r="D1149" t="s">
        <v>911</v>
      </c>
      <c r="E1149" s="42">
        <v>2160.5373</v>
      </c>
    </row>
    <row r="1150" spans="4:5" x14ac:dyDescent="0.3">
      <c r="D1150" t="s">
        <v>1519</v>
      </c>
      <c r="E1150" s="42">
        <v>2156.0479</v>
      </c>
    </row>
    <row r="1151" spans="4:5" x14ac:dyDescent="0.3">
      <c r="D1151" t="s">
        <v>2525</v>
      </c>
      <c r="E1151" s="42">
        <v>2139.4265</v>
      </c>
    </row>
    <row r="1152" spans="4:5" x14ac:dyDescent="0.3">
      <c r="D1152" t="s">
        <v>1329</v>
      </c>
      <c r="E1152" s="42">
        <v>2136.3926000000001</v>
      </c>
    </row>
    <row r="1153" spans="4:5" x14ac:dyDescent="0.3">
      <c r="D1153" t="s">
        <v>1361</v>
      </c>
      <c r="E1153" s="42">
        <v>2123.7950000000001</v>
      </c>
    </row>
    <row r="1154" spans="4:5" x14ac:dyDescent="0.3">
      <c r="D1154" t="s">
        <v>1562</v>
      </c>
      <c r="E1154" s="42">
        <v>2122.2236000000003</v>
      </c>
    </row>
    <row r="1155" spans="4:5" x14ac:dyDescent="0.3">
      <c r="D1155" t="s">
        <v>1202</v>
      </c>
      <c r="E1155" s="42">
        <v>2109.7291</v>
      </c>
    </row>
    <row r="1156" spans="4:5" x14ac:dyDescent="0.3">
      <c r="D1156" t="s">
        <v>1324</v>
      </c>
      <c r="E1156" s="42">
        <v>2108.741</v>
      </c>
    </row>
    <row r="1157" spans="4:5" x14ac:dyDescent="0.3">
      <c r="D1157" t="s">
        <v>284</v>
      </c>
      <c r="E1157" s="42">
        <v>2105.3597</v>
      </c>
    </row>
    <row r="1158" spans="4:5" x14ac:dyDescent="0.3">
      <c r="D1158" t="s">
        <v>1109</v>
      </c>
      <c r="E1158" s="42">
        <v>2103.8159000000001</v>
      </c>
    </row>
    <row r="1159" spans="4:5" x14ac:dyDescent="0.3">
      <c r="D1159" t="s">
        <v>1153</v>
      </c>
      <c r="E1159" s="42">
        <v>2100.7312000000002</v>
      </c>
    </row>
    <row r="1160" spans="4:5" x14ac:dyDescent="0.3">
      <c r="D1160" t="s">
        <v>1931</v>
      </c>
      <c r="E1160" s="42">
        <v>2098.2696000000001</v>
      </c>
    </row>
    <row r="1161" spans="4:5" x14ac:dyDescent="0.3">
      <c r="D1161" t="s">
        <v>1888</v>
      </c>
      <c r="E1161" s="42">
        <v>2094.6559999999999</v>
      </c>
    </row>
    <row r="1162" spans="4:5" x14ac:dyDescent="0.3">
      <c r="D1162" t="s">
        <v>257</v>
      </c>
      <c r="E1162" s="42">
        <v>2089.9441000000002</v>
      </c>
    </row>
    <row r="1163" spans="4:5" x14ac:dyDescent="0.3">
      <c r="D1163" t="s">
        <v>837</v>
      </c>
      <c r="E1163" s="42">
        <v>2086.0174000000002</v>
      </c>
    </row>
    <row r="1164" spans="4:5" x14ac:dyDescent="0.3">
      <c r="D1164" t="s">
        <v>1054</v>
      </c>
      <c r="E1164" s="42">
        <v>2056.3795999999998</v>
      </c>
    </row>
    <row r="1165" spans="4:5" x14ac:dyDescent="0.3">
      <c r="D1165" t="s">
        <v>1899</v>
      </c>
      <c r="E1165" s="42">
        <v>2045.2931000000001</v>
      </c>
    </row>
    <row r="1166" spans="4:5" x14ac:dyDescent="0.3">
      <c r="D1166" t="s">
        <v>781</v>
      </c>
      <c r="E1166" s="42">
        <v>2043.1644000000001</v>
      </c>
    </row>
    <row r="1167" spans="4:5" x14ac:dyDescent="0.3">
      <c r="D1167" t="s">
        <v>2219</v>
      </c>
      <c r="E1167" s="42">
        <v>2035.9301</v>
      </c>
    </row>
    <row r="1168" spans="4:5" x14ac:dyDescent="0.3">
      <c r="D1168" t="s">
        <v>2380</v>
      </c>
      <c r="E1168" s="42">
        <v>2023.9073999999998</v>
      </c>
    </row>
    <row r="1169" spans="4:5" x14ac:dyDescent="0.3">
      <c r="D1169" t="s">
        <v>2456</v>
      </c>
      <c r="E1169" s="42">
        <v>2012.7635</v>
      </c>
    </row>
    <row r="1170" spans="4:5" x14ac:dyDescent="0.3">
      <c r="D1170" t="s">
        <v>1861</v>
      </c>
      <c r="E1170" s="42">
        <v>2010.3987999999999</v>
      </c>
    </row>
    <row r="1171" spans="4:5" x14ac:dyDescent="0.3">
      <c r="D1171" t="s">
        <v>1069</v>
      </c>
      <c r="E1171" s="42">
        <v>2005.1619000000001</v>
      </c>
    </row>
    <row r="1172" spans="4:5" x14ac:dyDescent="0.3">
      <c r="D1172" t="s">
        <v>1678</v>
      </c>
      <c r="E1172" s="42">
        <v>2001.3975</v>
      </c>
    </row>
    <row r="1173" spans="4:5" x14ac:dyDescent="0.3">
      <c r="D1173" t="s">
        <v>761</v>
      </c>
      <c r="E1173" s="42">
        <v>1993.4015999999999</v>
      </c>
    </row>
    <row r="1174" spans="4:5" x14ac:dyDescent="0.3">
      <c r="D1174" t="s">
        <v>2552</v>
      </c>
      <c r="E1174" s="42">
        <v>1974.6594</v>
      </c>
    </row>
    <row r="1175" spans="4:5" x14ac:dyDescent="0.3">
      <c r="D1175" t="s">
        <v>2534</v>
      </c>
      <c r="E1175" s="42">
        <v>1966.3363999999999</v>
      </c>
    </row>
    <row r="1176" spans="4:5" x14ac:dyDescent="0.3">
      <c r="D1176" t="s">
        <v>2314</v>
      </c>
      <c r="E1176" s="42">
        <v>1966.3363999999999</v>
      </c>
    </row>
    <row r="1177" spans="4:5" x14ac:dyDescent="0.3">
      <c r="D1177" t="s">
        <v>1885</v>
      </c>
      <c r="E1177" s="42">
        <v>1964.9585</v>
      </c>
    </row>
    <row r="1178" spans="4:5" x14ac:dyDescent="0.3">
      <c r="D1178" t="s">
        <v>2190</v>
      </c>
      <c r="E1178" s="42">
        <v>1963.404</v>
      </c>
    </row>
    <row r="1179" spans="4:5" x14ac:dyDescent="0.3">
      <c r="D1179" t="s">
        <v>1764</v>
      </c>
      <c r="E1179" s="42">
        <v>1963.404</v>
      </c>
    </row>
    <row r="1180" spans="4:5" x14ac:dyDescent="0.3">
      <c r="D1180" t="s">
        <v>1636</v>
      </c>
      <c r="E1180" s="42">
        <v>1963.404</v>
      </c>
    </row>
    <row r="1181" spans="4:5" x14ac:dyDescent="0.3">
      <c r="D1181" t="s">
        <v>374</v>
      </c>
      <c r="E1181" s="42">
        <v>1963.404</v>
      </c>
    </row>
    <row r="1182" spans="4:5" x14ac:dyDescent="0.3">
      <c r="D1182" t="s">
        <v>572</v>
      </c>
      <c r="E1182" s="42">
        <v>1956.6522</v>
      </c>
    </row>
    <row r="1183" spans="4:5" x14ac:dyDescent="0.3">
      <c r="D1183" t="s">
        <v>2168</v>
      </c>
      <c r="E1183" s="42">
        <v>1955.4014</v>
      </c>
    </row>
    <row r="1184" spans="4:5" x14ac:dyDescent="0.3">
      <c r="D1184" t="s">
        <v>929</v>
      </c>
      <c r="E1184" s="42">
        <v>1936.2925999999998</v>
      </c>
    </row>
    <row r="1185" spans="4:5" x14ac:dyDescent="0.3">
      <c r="D1185" t="s">
        <v>2617</v>
      </c>
      <c r="E1185" s="42">
        <v>1933.6795999999999</v>
      </c>
    </row>
    <row r="1186" spans="4:5" x14ac:dyDescent="0.3">
      <c r="D1186" t="s">
        <v>573</v>
      </c>
      <c r="E1186" s="42">
        <v>1930.8968</v>
      </c>
    </row>
    <row r="1187" spans="4:5" x14ac:dyDescent="0.3">
      <c r="D1187" t="s">
        <v>2285</v>
      </c>
      <c r="E1187" s="42">
        <v>1917.9724000000001</v>
      </c>
    </row>
    <row r="1188" spans="4:5" x14ac:dyDescent="0.3">
      <c r="D1188" t="s">
        <v>2359</v>
      </c>
      <c r="E1188" s="42">
        <v>1917.8490000000002</v>
      </c>
    </row>
    <row r="1189" spans="4:5" x14ac:dyDescent="0.3">
      <c r="D1189" t="s">
        <v>2586</v>
      </c>
      <c r="E1189" s="42">
        <v>1916.8182000000002</v>
      </c>
    </row>
    <row r="1190" spans="4:5" x14ac:dyDescent="0.3">
      <c r="D1190" t="s">
        <v>2370</v>
      </c>
      <c r="E1190" s="42">
        <v>1913.7827</v>
      </c>
    </row>
    <row r="1191" spans="4:5" x14ac:dyDescent="0.3">
      <c r="D1191" t="s">
        <v>1637</v>
      </c>
      <c r="E1191" s="42">
        <v>1912.9362000000001</v>
      </c>
    </row>
    <row r="1192" spans="4:5" x14ac:dyDescent="0.3">
      <c r="D1192" t="s">
        <v>580</v>
      </c>
      <c r="E1192" s="42">
        <v>1906.7963999999999</v>
      </c>
    </row>
    <row r="1193" spans="4:5" x14ac:dyDescent="0.3">
      <c r="D1193" t="s">
        <v>1668</v>
      </c>
      <c r="E1193" s="42">
        <v>1899.8624</v>
      </c>
    </row>
    <row r="1194" spans="4:5" x14ac:dyDescent="0.3">
      <c r="D1194" t="s">
        <v>1065</v>
      </c>
      <c r="E1194" s="42">
        <v>1899.2498000000001</v>
      </c>
    </row>
    <row r="1195" spans="4:5" x14ac:dyDescent="0.3">
      <c r="D1195" t="s">
        <v>556</v>
      </c>
      <c r="E1195" s="42">
        <v>1894.6918000000001</v>
      </c>
    </row>
    <row r="1196" spans="4:5" x14ac:dyDescent="0.3">
      <c r="D1196" t="s">
        <v>2142</v>
      </c>
      <c r="E1196" s="42">
        <v>1891.1881000000001</v>
      </c>
    </row>
    <row r="1197" spans="4:5" x14ac:dyDescent="0.3">
      <c r="D1197" t="s">
        <v>1891</v>
      </c>
      <c r="E1197" s="42">
        <v>1883.3357999999998</v>
      </c>
    </row>
    <row r="1198" spans="4:5" x14ac:dyDescent="0.3">
      <c r="D1198" t="s">
        <v>1354</v>
      </c>
      <c r="E1198" s="42">
        <v>1882.41</v>
      </c>
    </row>
    <row r="1199" spans="4:5" x14ac:dyDescent="0.3">
      <c r="D1199" t="s">
        <v>1751</v>
      </c>
      <c r="E1199" s="42">
        <v>1881.2265</v>
      </c>
    </row>
    <row r="1200" spans="4:5" x14ac:dyDescent="0.3">
      <c r="D1200" t="s">
        <v>323</v>
      </c>
      <c r="E1200" s="42">
        <v>1874.1990999999998</v>
      </c>
    </row>
    <row r="1201" spans="4:5" x14ac:dyDescent="0.3">
      <c r="D1201" t="s">
        <v>1213</v>
      </c>
      <c r="E1201" s="42">
        <v>1863.02</v>
      </c>
    </row>
    <row r="1202" spans="4:5" x14ac:dyDescent="0.3">
      <c r="D1202" t="s">
        <v>2588</v>
      </c>
      <c r="E1202" s="42">
        <v>1855.44</v>
      </c>
    </row>
    <row r="1203" spans="4:5" x14ac:dyDescent="0.3">
      <c r="D1203" t="s">
        <v>634</v>
      </c>
      <c r="E1203" s="42">
        <v>1855.44</v>
      </c>
    </row>
    <row r="1204" spans="4:5" x14ac:dyDescent="0.3">
      <c r="D1204" t="s">
        <v>801</v>
      </c>
      <c r="E1204" s="42">
        <v>1855.44</v>
      </c>
    </row>
    <row r="1205" spans="4:5" x14ac:dyDescent="0.3">
      <c r="D1205" t="s">
        <v>410</v>
      </c>
      <c r="E1205" s="42">
        <v>1855.44</v>
      </c>
    </row>
    <row r="1206" spans="4:5" x14ac:dyDescent="0.3">
      <c r="D1206" t="s">
        <v>1834</v>
      </c>
      <c r="E1206" s="42">
        <v>1853.1594</v>
      </c>
    </row>
    <row r="1207" spans="4:5" x14ac:dyDescent="0.3">
      <c r="D1207" t="s">
        <v>2594</v>
      </c>
      <c r="E1207" s="42">
        <v>1852.7752</v>
      </c>
    </row>
    <row r="1208" spans="4:5" x14ac:dyDescent="0.3">
      <c r="D1208" t="s">
        <v>2507</v>
      </c>
      <c r="E1208" s="42">
        <v>1845.4398000000001</v>
      </c>
    </row>
    <row r="1209" spans="4:5" x14ac:dyDescent="0.3">
      <c r="D1209" t="s">
        <v>451</v>
      </c>
      <c r="E1209" s="42">
        <v>1835.3116</v>
      </c>
    </row>
    <row r="1210" spans="4:5" x14ac:dyDescent="0.3">
      <c r="D1210" t="s">
        <v>890</v>
      </c>
      <c r="E1210" s="42">
        <v>1834.596</v>
      </c>
    </row>
    <row r="1211" spans="4:5" x14ac:dyDescent="0.3">
      <c r="D1211" t="s">
        <v>1194</v>
      </c>
      <c r="E1211" s="42">
        <v>1824.9412</v>
      </c>
    </row>
    <row r="1212" spans="4:5" x14ac:dyDescent="0.3">
      <c r="D1212" t="s">
        <v>296</v>
      </c>
      <c r="E1212" s="42">
        <v>1804.8703999999998</v>
      </c>
    </row>
    <row r="1213" spans="4:5" x14ac:dyDescent="0.3">
      <c r="D1213" t="s">
        <v>2443</v>
      </c>
      <c r="E1213" s="42">
        <v>1801.6876999999999</v>
      </c>
    </row>
    <row r="1214" spans="4:5" x14ac:dyDescent="0.3">
      <c r="D1214" t="s">
        <v>649</v>
      </c>
      <c r="E1214" s="42">
        <v>1799.9035000000001</v>
      </c>
    </row>
    <row r="1215" spans="4:5" x14ac:dyDescent="0.3">
      <c r="D1215" t="s">
        <v>1098</v>
      </c>
      <c r="E1215" s="42">
        <v>1794.1079</v>
      </c>
    </row>
    <row r="1216" spans="4:5" x14ac:dyDescent="0.3">
      <c r="D1216" t="s">
        <v>310</v>
      </c>
      <c r="E1216" s="42">
        <v>1781.4427000000001</v>
      </c>
    </row>
    <row r="1217" spans="4:5" x14ac:dyDescent="0.3">
      <c r="D1217" t="s">
        <v>1055</v>
      </c>
      <c r="E1217" s="42">
        <v>1778.6532</v>
      </c>
    </row>
    <row r="1218" spans="4:5" x14ac:dyDescent="0.3">
      <c r="D1218" t="s">
        <v>667</v>
      </c>
      <c r="E1218" s="42">
        <v>1776.8042</v>
      </c>
    </row>
    <row r="1219" spans="4:5" x14ac:dyDescent="0.3">
      <c r="D1219" t="s">
        <v>733</v>
      </c>
      <c r="E1219" s="42">
        <v>1769.4782</v>
      </c>
    </row>
    <row r="1220" spans="4:5" x14ac:dyDescent="0.3">
      <c r="D1220" t="s">
        <v>1371</v>
      </c>
      <c r="E1220" s="42">
        <v>1767.297</v>
      </c>
    </row>
    <row r="1221" spans="4:5" x14ac:dyDescent="0.3">
      <c r="D1221" t="s">
        <v>1349</v>
      </c>
      <c r="E1221" s="42">
        <v>1767.0636</v>
      </c>
    </row>
    <row r="1222" spans="4:5" x14ac:dyDescent="0.3">
      <c r="D1222" t="s">
        <v>1048</v>
      </c>
      <c r="E1222" s="42">
        <v>1767.0636</v>
      </c>
    </row>
    <row r="1223" spans="4:5" x14ac:dyDescent="0.3">
      <c r="D1223" t="s">
        <v>2297</v>
      </c>
      <c r="E1223" s="42">
        <v>1762.8102999999999</v>
      </c>
    </row>
    <row r="1224" spans="4:5" x14ac:dyDescent="0.3">
      <c r="D1224" t="s">
        <v>681</v>
      </c>
      <c r="E1224" s="42">
        <v>1762.3829000000001</v>
      </c>
    </row>
    <row r="1225" spans="4:5" x14ac:dyDescent="0.3">
      <c r="D1225" t="s">
        <v>734</v>
      </c>
      <c r="E1225" s="42">
        <v>1741.4000999999998</v>
      </c>
    </row>
    <row r="1226" spans="4:5" x14ac:dyDescent="0.3">
      <c r="D1226" t="s">
        <v>2144</v>
      </c>
      <c r="E1226" s="42">
        <v>1732.4541999999999</v>
      </c>
    </row>
    <row r="1227" spans="4:5" x14ac:dyDescent="0.3">
      <c r="D1227" t="s">
        <v>2223</v>
      </c>
      <c r="E1227" s="42">
        <v>1702.1453999999999</v>
      </c>
    </row>
    <row r="1228" spans="4:5" x14ac:dyDescent="0.3">
      <c r="D1228" t="s">
        <v>2333</v>
      </c>
      <c r="E1228" s="42">
        <v>1695.3518999999999</v>
      </c>
    </row>
    <row r="1229" spans="4:5" x14ac:dyDescent="0.3">
      <c r="D1229" t="s">
        <v>1913</v>
      </c>
      <c r="E1229" s="42">
        <v>1694.5011</v>
      </c>
    </row>
    <row r="1230" spans="4:5" x14ac:dyDescent="0.3">
      <c r="D1230" t="s">
        <v>1251</v>
      </c>
      <c r="E1230" s="42">
        <v>1683.3338999999999</v>
      </c>
    </row>
    <row r="1231" spans="4:5" x14ac:dyDescent="0.3">
      <c r="D1231" t="s">
        <v>2071</v>
      </c>
      <c r="E1231" s="42">
        <v>1662.7074</v>
      </c>
    </row>
    <row r="1232" spans="4:5" x14ac:dyDescent="0.3">
      <c r="D1232" t="s">
        <v>2160</v>
      </c>
      <c r="E1232" s="42">
        <v>1654.4761999999998</v>
      </c>
    </row>
    <row r="1233" spans="4:5" x14ac:dyDescent="0.3">
      <c r="D1233" t="s">
        <v>1398</v>
      </c>
      <c r="E1233" s="42">
        <v>1651.5445</v>
      </c>
    </row>
    <row r="1234" spans="4:5" x14ac:dyDescent="0.3">
      <c r="D1234" t="s">
        <v>579</v>
      </c>
      <c r="E1234" s="42">
        <v>1646.2386000000001</v>
      </c>
    </row>
    <row r="1235" spans="4:5" x14ac:dyDescent="0.3">
      <c r="D1235" t="s">
        <v>233</v>
      </c>
      <c r="E1235" s="42">
        <v>1643.3864000000001</v>
      </c>
    </row>
    <row r="1236" spans="4:5" x14ac:dyDescent="0.3">
      <c r="D1236" t="s">
        <v>829</v>
      </c>
      <c r="E1236" s="42">
        <v>1631.0628000000002</v>
      </c>
    </row>
    <row r="1237" spans="4:5" x14ac:dyDescent="0.3">
      <c r="D1237" t="s">
        <v>2057</v>
      </c>
      <c r="E1237" s="42">
        <v>1629.6407999999999</v>
      </c>
    </row>
    <row r="1238" spans="4:5" x14ac:dyDescent="0.3">
      <c r="D1238" t="s">
        <v>1687</v>
      </c>
      <c r="E1238" s="42">
        <v>1629.6407999999999</v>
      </c>
    </row>
    <row r="1239" spans="4:5" x14ac:dyDescent="0.3">
      <c r="D1239" t="s">
        <v>1236</v>
      </c>
      <c r="E1239" s="42">
        <v>1616.4972</v>
      </c>
    </row>
    <row r="1240" spans="4:5" x14ac:dyDescent="0.3">
      <c r="D1240" t="s">
        <v>786</v>
      </c>
      <c r="E1240" s="42">
        <v>1607.7009</v>
      </c>
    </row>
    <row r="1241" spans="4:5" x14ac:dyDescent="0.3">
      <c r="D1241" t="s">
        <v>1263</v>
      </c>
      <c r="E1241" s="42">
        <v>1597.9807000000001</v>
      </c>
    </row>
    <row r="1242" spans="4:5" x14ac:dyDescent="0.3">
      <c r="D1242" t="s">
        <v>1748</v>
      </c>
      <c r="E1242" s="42">
        <v>1597.7362000000001</v>
      </c>
    </row>
    <row r="1243" spans="4:5" x14ac:dyDescent="0.3">
      <c r="D1243" t="s">
        <v>1043</v>
      </c>
      <c r="E1243" s="42">
        <v>1597.6114</v>
      </c>
    </row>
    <row r="1244" spans="4:5" x14ac:dyDescent="0.3">
      <c r="D1244" t="s">
        <v>1623</v>
      </c>
      <c r="E1244" s="42">
        <v>1592.5440000000001</v>
      </c>
    </row>
    <row r="1245" spans="4:5" x14ac:dyDescent="0.3">
      <c r="D1245" t="s">
        <v>607</v>
      </c>
      <c r="E1245" s="42">
        <v>1589.6686</v>
      </c>
    </row>
    <row r="1246" spans="4:5" x14ac:dyDescent="0.3">
      <c r="D1246" t="s">
        <v>1443</v>
      </c>
      <c r="E1246" s="42">
        <v>1588.3049000000001</v>
      </c>
    </row>
    <row r="1247" spans="4:5" x14ac:dyDescent="0.3">
      <c r="D1247" t="s">
        <v>2461</v>
      </c>
      <c r="E1247" s="42">
        <v>1573.7008000000001</v>
      </c>
    </row>
    <row r="1248" spans="4:5" x14ac:dyDescent="0.3">
      <c r="D1248" t="s">
        <v>1046</v>
      </c>
      <c r="E1248" s="42">
        <v>1556.3036999999999</v>
      </c>
    </row>
    <row r="1249" spans="4:5" x14ac:dyDescent="0.3">
      <c r="D1249" t="s">
        <v>935</v>
      </c>
      <c r="E1249" s="42">
        <v>1544.8797999999999</v>
      </c>
    </row>
    <row r="1250" spans="4:5" x14ac:dyDescent="0.3">
      <c r="D1250" t="s">
        <v>1004</v>
      </c>
      <c r="E1250" s="42">
        <v>1540.6325999999999</v>
      </c>
    </row>
    <row r="1251" spans="4:5" x14ac:dyDescent="0.3">
      <c r="D1251" t="s">
        <v>441</v>
      </c>
      <c r="E1251" s="42">
        <v>1540.3115</v>
      </c>
    </row>
    <row r="1252" spans="4:5" x14ac:dyDescent="0.3">
      <c r="D1252" t="s">
        <v>1881</v>
      </c>
      <c r="E1252" s="42">
        <v>1514.3213000000001</v>
      </c>
    </row>
    <row r="1253" spans="4:5" x14ac:dyDescent="0.3">
      <c r="D1253" t="s">
        <v>662</v>
      </c>
      <c r="E1253" s="42">
        <v>1506.8932</v>
      </c>
    </row>
    <row r="1254" spans="4:5" x14ac:dyDescent="0.3">
      <c r="D1254" t="s">
        <v>2124</v>
      </c>
      <c r="E1254" s="42">
        <v>1506.0678</v>
      </c>
    </row>
    <row r="1255" spans="4:5" x14ac:dyDescent="0.3">
      <c r="D1255" t="s">
        <v>942</v>
      </c>
      <c r="E1255" s="42">
        <v>1491.0026</v>
      </c>
    </row>
    <row r="1256" spans="4:5" x14ac:dyDescent="0.3">
      <c r="D1256" t="s">
        <v>1207</v>
      </c>
      <c r="E1256" s="42">
        <v>1486.2981</v>
      </c>
    </row>
    <row r="1257" spans="4:5" x14ac:dyDescent="0.3">
      <c r="D1257" t="s">
        <v>1316</v>
      </c>
      <c r="E1257" s="42">
        <v>1472.8963000000001</v>
      </c>
    </row>
    <row r="1258" spans="4:5" x14ac:dyDescent="0.3">
      <c r="D1258" t="s">
        <v>2172</v>
      </c>
      <c r="E1258" s="42">
        <v>1467.9739000000002</v>
      </c>
    </row>
    <row r="1259" spans="4:5" x14ac:dyDescent="0.3">
      <c r="D1259" t="s">
        <v>1896</v>
      </c>
      <c r="E1259" s="42">
        <v>1452.0603000000001</v>
      </c>
    </row>
    <row r="1260" spans="4:5" x14ac:dyDescent="0.3">
      <c r="D1260" t="s">
        <v>359</v>
      </c>
      <c r="E1260" s="42">
        <v>1448.0608999999999</v>
      </c>
    </row>
    <row r="1261" spans="4:5" x14ac:dyDescent="0.3">
      <c r="D1261" t="s">
        <v>1429</v>
      </c>
      <c r="E1261" s="42">
        <v>1446.0221999999999</v>
      </c>
    </row>
    <row r="1262" spans="4:5" x14ac:dyDescent="0.3">
      <c r="D1262" t="s">
        <v>1564</v>
      </c>
      <c r="E1262" s="42">
        <v>1436.2875000000001</v>
      </c>
    </row>
    <row r="1263" spans="4:5" x14ac:dyDescent="0.3">
      <c r="D1263" t="s">
        <v>502</v>
      </c>
      <c r="E1263" s="42">
        <v>1433.3315</v>
      </c>
    </row>
    <row r="1264" spans="4:5" x14ac:dyDescent="0.3">
      <c r="D1264" t="s">
        <v>2372</v>
      </c>
      <c r="E1264" s="42">
        <v>1420.9138</v>
      </c>
    </row>
    <row r="1265" spans="4:5" x14ac:dyDescent="0.3">
      <c r="D1265" t="s">
        <v>1071</v>
      </c>
      <c r="E1265" s="42">
        <v>1420.1451000000002</v>
      </c>
    </row>
    <row r="1266" spans="4:5" x14ac:dyDescent="0.3">
      <c r="D1266" t="s">
        <v>355</v>
      </c>
      <c r="E1266" s="42">
        <v>1419.4044000000001</v>
      </c>
    </row>
    <row r="1267" spans="4:5" x14ac:dyDescent="0.3">
      <c r="D1267" t="s">
        <v>780</v>
      </c>
      <c r="E1267" s="42">
        <v>1408.2857999999999</v>
      </c>
    </row>
    <row r="1268" spans="4:5" x14ac:dyDescent="0.3">
      <c r="D1268" t="s">
        <v>1769</v>
      </c>
      <c r="E1268" s="42">
        <v>1400.4885999999999</v>
      </c>
    </row>
    <row r="1269" spans="4:5" x14ac:dyDescent="0.3">
      <c r="D1269" t="s">
        <v>228</v>
      </c>
      <c r="E1269" s="42">
        <v>1397.4367</v>
      </c>
    </row>
    <row r="1270" spans="4:5" x14ac:dyDescent="0.3">
      <c r="D1270" t="s">
        <v>719</v>
      </c>
      <c r="E1270" s="42">
        <v>1389.4488999999999</v>
      </c>
    </row>
    <row r="1271" spans="4:5" x14ac:dyDescent="0.3">
      <c r="D1271" t="s">
        <v>1244</v>
      </c>
      <c r="E1271" s="42">
        <v>1379.7807</v>
      </c>
    </row>
    <row r="1272" spans="4:5" x14ac:dyDescent="0.3">
      <c r="D1272" t="s">
        <v>2204</v>
      </c>
      <c r="E1272" s="42">
        <v>1376.5295000000001</v>
      </c>
    </row>
    <row r="1273" spans="4:5" x14ac:dyDescent="0.3">
      <c r="D1273" t="s">
        <v>766</v>
      </c>
      <c r="E1273" s="42">
        <v>1374.3828000000001</v>
      </c>
    </row>
    <row r="1274" spans="4:5" x14ac:dyDescent="0.3">
      <c r="D1274" t="s">
        <v>827</v>
      </c>
      <c r="E1274" s="42">
        <v>1373.442</v>
      </c>
    </row>
    <row r="1275" spans="4:5" x14ac:dyDescent="0.3">
      <c r="D1275" t="s">
        <v>838</v>
      </c>
      <c r="E1275" s="42">
        <v>1368.9835</v>
      </c>
    </row>
    <row r="1276" spans="4:5" x14ac:dyDescent="0.3">
      <c r="D1276" t="s">
        <v>2350</v>
      </c>
      <c r="E1276" s="42">
        <v>1366.4749000000002</v>
      </c>
    </row>
    <row r="1277" spans="4:5" x14ac:dyDescent="0.3">
      <c r="D1277" t="s">
        <v>767</v>
      </c>
      <c r="E1277" s="42">
        <v>1345.9042999999999</v>
      </c>
    </row>
    <row r="1278" spans="4:5" x14ac:dyDescent="0.3">
      <c r="D1278" t="s">
        <v>2556</v>
      </c>
      <c r="E1278" s="42">
        <v>1339.8031000000001</v>
      </c>
    </row>
    <row r="1279" spans="4:5" x14ac:dyDescent="0.3">
      <c r="D1279" t="s">
        <v>2226</v>
      </c>
      <c r="E1279" s="42">
        <v>1338.9695000000002</v>
      </c>
    </row>
    <row r="1280" spans="4:5" x14ac:dyDescent="0.3">
      <c r="D1280" t="s">
        <v>1627</v>
      </c>
      <c r="E1280" s="42">
        <v>1334.9619000000002</v>
      </c>
    </row>
    <row r="1281" spans="4:5" x14ac:dyDescent="0.3">
      <c r="D1281" t="s">
        <v>1600</v>
      </c>
      <c r="E1281" s="42">
        <v>1317.0884000000001</v>
      </c>
    </row>
    <row r="1282" spans="4:5" x14ac:dyDescent="0.3">
      <c r="D1282" t="s">
        <v>1990</v>
      </c>
      <c r="E1282" s="42">
        <v>1315.5901000000001</v>
      </c>
    </row>
    <row r="1283" spans="4:5" x14ac:dyDescent="0.3">
      <c r="D1283" t="s">
        <v>2538</v>
      </c>
      <c r="E1283" s="42">
        <v>1314.9039</v>
      </c>
    </row>
    <row r="1284" spans="4:5" x14ac:dyDescent="0.3">
      <c r="D1284" t="s">
        <v>816</v>
      </c>
      <c r="E1284" s="42">
        <v>1305.7318</v>
      </c>
    </row>
    <row r="1285" spans="4:5" x14ac:dyDescent="0.3">
      <c r="D1285" t="s">
        <v>1603</v>
      </c>
      <c r="E1285" s="42">
        <v>1303.066</v>
      </c>
    </row>
    <row r="1286" spans="4:5" x14ac:dyDescent="0.3">
      <c r="D1286" t="s">
        <v>1374</v>
      </c>
      <c r="E1286" s="42">
        <v>1298.7029</v>
      </c>
    </row>
    <row r="1287" spans="4:5" x14ac:dyDescent="0.3">
      <c r="D1287" t="s">
        <v>1531</v>
      </c>
      <c r="E1287" s="42">
        <v>1296.7368000000001</v>
      </c>
    </row>
    <row r="1288" spans="4:5" x14ac:dyDescent="0.3">
      <c r="D1288" t="s">
        <v>1682</v>
      </c>
      <c r="E1288" s="42">
        <v>1295.1093000000001</v>
      </c>
    </row>
    <row r="1289" spans="4:5" x14ac:dyDescent="0.3">
      <c r="D1289" t="s">
        <v>2353</v>
      </c>
      <c r="E1289" s="42">
        <v>1293.942</v>
      </c>
    </row>
    <row r="1290" spans="4:5" x14ac:dyDescent="0.3">
      <c r="D1290" t="s">
        <v>2095</v>
      </c>
      <c r="E1290" s="42">
        <v>1290.3220000000001</v>
      </c>
    </row>
    <row r="1291" spans="4:5" x14ac:dyDescent="0.3">
      <c r="D1291" t="s">
        <v>325</v>
      </c>
      <c r="E1291" s="42">
        <v>1288.4576</v>
      </c>
    </row>
    <row r="1292" spans="4:5" x14ac:dyDescent="0.3">
      <c r="D1292" t="s">
        <v>2075</v>
      </c>
      <c r="E1292" s="42">
        <v>1282.9673</v>
      </c>
    </row>
    <row r="1293" spans="4:5" x14ac:dyDescent="0.3">
      <c r="D1293" t="s">
        <v>1496</v>
      </c>
      <c r="E1293" s="42">
        <v>1278.6121000000001</v>
      </c>
    </row>
    <row r="1294" spans="4:5" x14ac:dyDescent="0.3">
      <c r="D1294" t="s">
        <v>1091</v>
      </c>
      <c r="E1294" s="42">
        <v>1272.5911000000001</v>
      </c>
    </row>
    <row r="1295" spans="4:5" x14ac:dyDescent="0.3">
      <c r="D1295" t="s">
        <v>760</v>
      </c>
      <c r="E1295" s="42">
        <v>1269.9283999999998</v>
      </c>
    </row>
    <row r="1296" spans="4:5" x14ac:dyDescent="0.3">
      <c r="D1296" t="s">
        <v>695</v>
      </c>
      <c r="E1296" s="42">
        <v>1262.4579000000001</v>
      </c>
    </row>
    <row r="1297" spans="4:5" x14ac:dyDescent="0.3">
      <c r="D1297" t="s">
        <v>1760</v>
      </c>
      <c r="E1297" s="42">
        <v>1256.4686999999999</v>
      </c>
    </row>
    <row r="1298" spans="4:5" x14ac:dyDescent="0.3">
      <c r="D1298" t="s">
        <v>2341</v>
      </c>
      <c r="E1298" s="42">
        <v>1248.6369</v>
      </c>
    </row>
    <row r="1299" spans="4:5" x14ac:dyDescent="0.3">
      <c r="D1299" t="s">
        <v>1175</v>
      </c>
      <c r="E1299" s="42">
        <v>1247.066</v>
      </c>
    </row>
    <row r="1300" spans="4:5" x14ac:dyDescent="0.3">
      <c r="D1300" t="s">
        <v>263</v>
      </c>
      <c r="E1300" s="42">
        <v>1247.066</v>
      </c>
    </row>
    <row r="1301" spans="4:5" x14ac:dyDescent="0.3">
      <c r="D1301" t="s">
        <v>620</v>
      </c>
      <c r="E1301" s="42">
        <v>1230.6876</v>
      </c>
    </row>
    <row r="1302" spans="4:5" x14ac:dyDescent="0.3">
      <c r="D1302" t="s">
        <v>1771</v>
      </c>
      <c r="E1302" s="42">
        <v>1227.0515</v>
      </c>
    </row>
    <row r="1303" spans="4:5" x14ac:dyDescent="0.3">
      <c r="D1303" t="s">
        <v>772</v>
      </c>
      <c r="E1303" s="42">
        <v>1225.5093000000002</v>
      </c>
    </row>
    <row r="1304" spans="4:5" x14ac:dyDescent="0.3">
      <c r="D1304" t="s">
        <v>671</v>
      </c>
      <c r="E1304" s="42">
        <v>1221.7830999999999</v>
      </c>
    </row>
    <row r="1305" spans="4:5" x14ac:dyDescent="0.3">
      <c r="D1305" t="s">
        <v>586</v>
      </c>
      <c r="E1305" s="42">
        <v>1199.9461000000001</v>
      </c>
    </row>
    <row r="1306" spans="4:5" x14ac:dyDescent="0.3">
      <c r="D1306" t="s">
        <v>1801</v>
      </c>
      <c r="E1306" s="42">
        <v>1198.1154999999999</v>
      </c>
    </row>
    <row r="1307" spans="4:5" x14ac:dyDescent="0.3">
      <c r="D1307" t="s">
        <v>303</v>
      </c>
      <c r="E1307" s="42">
        <v>1196.3317999999999</v>
      </c>
    </row>
    <row r="1308" spans="4:5" x14ac:dyDescent="0.3">
      <c r="D1308" t="s">
        <v>2091</v>
      </c>
      <c r="E1308" s="42">
        <v>1178.0424</v>
      </c>
    </row>
    <row r="1309" spans="4:5" x14ac:dyDescent="0.3">
      <c r="D1309" t="s">
        <v>1999</v>
      </c>
      <c r="E1309" s="42">
        <v>1178.0424</v>
      </c>
    </row>
    <row r="1310" spans="4:5" x14ac:dyDescent="0.3">
      <c r="D1310" t="s">
        <v>1979</v>
      </c>
      <c r="E1310" s="42">
        <v>1178.0424</v>
      </c>
    </row>
    <row r="1311" spans="4:5" x14ac:dyDescent="0.3">
      <c r="D1311" t="s">
        <v>2610</v>
      </c>
      <c r="E1311" s="42">
        <v>1167.4281999999998</v>
      </c>
    </row>
    <row r="1312" spans="4:5" x14ac:dyDescent="0.3">
      <c r="D1312" t="s">
        <v>409</v>
      </c>
      <c r="E1312" s="42">
        <v>1167.2758000000001</v>
      </c>
    </row>
    <row r="1313" spans="4:5" x14ac:dyDescent="0.3">
      <c r="D1313" t="s">
        <v>561</v>
      </c>
      <c r="E1313" s="42">
        <v>1165.2795999999998</v>
      </c>
    </row>
    <row r="1314" spans="4:5" x14ac:dyDescent="0.3">
      <c r="D1314" t="s">
        <v>496</v>
      </c>
      <c r="E1314" s="42">
        <v>1154.1435999999999</v>
      </c>
    </row>
    <row r="1315" spans="4:5" x14ac:dyDescent="0.3">
      <c r="D1315" t="s">
        <v>1616</v>
      </c>
      <c r="E1315" s="42">
        <v>1154.0594000000001</v>
      </c>
    </row>
    <row r="1316" spans="4:5" x14ac:dyDescent="0.3">
      <c r="D1316" t="s">
        <v>2492</v>
      </c>
      <c r="E1316" s="42">
        <v>1152.8489</v>
      </c>
    </row>
    <row r="1317" spans="4:5" x14ac:dyDescent="0.3">
      <c r="D1317" t="s">
        <v>2012</v>
      </c>
      <c r="E1317" s="42">
        <v>1149.5923</v>
      </c>
    </row>
    <row r="1318" spans="4:5" x14ac:dyDescent="0.3">
      <c r="D1318" t="s">
        <v>1182</v>
      </c>
      <c r="E1318" s="42">
        <v>1145.5352</v>
      </c>
    </row>
    <row r="1319" spans="4:5" x14ac:dyDescent="0.3">
      <c r="D1319" t="s">
        <v>1667</v>
      </c>
      <c r="E1319" s="42">
        <v>1132.6088999999999</v>
      </c>
    </row>
    <row r="1320" spans="4:5" x14ac:dyDescent="0.3">
      <c r="D1320" t="s">
        <v>2426</v>
      </c>
      <c r="E1320" s="42">
        <v>1128.8959</v>
      </c>
    </row>
    <row r="1321" spans="4:5" x14ac:dyDescent="0.3">
      <c r="D1321" t="s">
        <v>456</v>
      </c>
      <c r="E1321" s="42">
        <v>1127.4637</v>
      </c>
    </row>
    <row r="1322" spans="4:5" x14ac:dyDescent="0.3">
      <c r="D1322" t="s">
        <v>691</v>
      </c>
      <c r="E1322" s="42">
        <v>1124.953</v>
      </c>
    </row>
    <row r="1323" spans="4:5" x14ac:dyDescent="0.3">
      <c r="D1323" t="s">
        <v>1319</v>
      </c>
      <c r="E1323" s="42">
        <v>1123.6207999999999</v>
      </c>
    </row>
    <row r="1324" spans="4:5" x14ac:dyDescent="0.3">
      <c r="D1324" t="s">
        <v>361</v>
      </c>
      <c r="E1324" s="42">
        <v>1123.6207999999999</v>
      </c>
    </row>
    <row r="1325" spans="4:5" x14ac:dyDescent="0.3">
      <c r="D1325" t="s">
        <v>245</v>
      </c>
      <c r="E1325" s="42">
        <v>1122.0320999999999</v>
      </c>
    </row>
    <row r="1326" spans="4:5" x14ac:dyDescent="0.3">
      <c r="D1326" t="s">
        <v>2020</v>
      </c>
      <c r="E1326" s="42">
        <v>1121.1691000000001</v>
      </c>
    </row>
    <row r="1327" spans="4:5" x14ac:dyDescent="0.3">
      <c r="D1327" t="s">
        <v>1696</v>
      </c>
      <c r="E1327" s="42">
        <v>1119.096</v>
      </c>
    </row>
    <row r="1328" spans="4:5" x14ac:dyDescent="0.3">
      <c r="D1328" t="s">
        <v>230</v>
      </c>
      <c r="E1328" s="42">
        <v>1119.0154</v>
      </c>
    </row>
    <row r="1329" spans="4:5" x14ac:dyDescent="0.3">
      <c r="D1329" t="s">
        <v>585</v>
      </c>
      <c r="E1329" s="42">
        <v>1116.229</v>
      </c>
    </row>
    <row r="1330" spans="4:5" x14ac:dyDescent="0.3">
      <c r="D1330" t="s">
        <v>1157</v>
      </c>
      <c r="E1330" s="42">
        <v>1112.8857</v>
      </c>
    </row>
    <row r="1331" spans="4:5" x14ac:dyDescent="0.3">
      <c r="D1331" t="s">
        <v>629</v>
      </c>
      <c r="E1331" s="42">
        <v>1112.6771000000001</v>
      </c>
    </row>
    <row r="1332" spans="4:5" x14ac:dyDescent="0.3">
      <c r="D1332" t="s">
        <v>1782</v>
      </c>
      <c r="E1332" s="42">
        <v>1107.4391000000001</v>
      </c>
    </row>
    <row r="1333" spans="4:5" x14ac:dyDescent="0.3">
      <c r="D1333" t="s">
        <v>995</v>
      </c>
      <c r="E1333" s="42">
        <v>1105.4642000000001</v>
      </c>
    </row>
    <row r="1334" spans="4:5" x14ac:dyDescent="0.3">
      <c r="D1334" t="s">
        <v>1647</v>
      </c>
      <c r="E1334" s="42">
        <v>1099.2654</v>
      </c>
    </row>
    <row r="1335" spans="4:5" x14ac:dyDescent="0.3">
      <c r="D1335" t="s">
        <v>364</v>
      </c>
      <c r="E1335" s="42">
        <v>1094.6757</v>
      </c>
    </row>
    <row r="1336" spans="4:5" x14ac:dyDescent="0.3">
      <c r="D1336" t="s">
        <v>2450</v>
      </c>
      <c r="E1336" s="42">
        <v>1094.2015000000001</v>
      </c>
    </row>
    <row r="1337" spans="4:5" x14ac:dyDescent="0.3">
      <c r="D1337" t="s">
        <v>2421</v>
      </c>
      <c r="E1337" s="42">
        <v>1090.4094</v>
      </c>
    </row>
    <row r="1338" spans="4:5" x14ac:dyDescent="0.3">
      <c r="D1338" t="s">
        <v>498</v>
      </c>
      <c r="E1338" s="42">
        <v>1090.3442</v>
      </c>
    </row>
    <row r="1339" spans="4:5" x14ac:dyDescent="0.3">
      <c r="D1339" t="s">
        <v>2114</v>
      </c>
      <c r="E1339" s="42">
        <v>1087.1519999999998</v>
      </c>
    </row>
    <row r="1340" spans="4:5" x14ac:dyDescent="0.3">
      <c r="D1340" t="s">
        <v>694</v>
      </c>
      <c r="E1340" s="42">
        <v>1083.7796000000001</v>
      </c>
    </row>
    <row r="1341" spans="4:5" x14ac:dyDescent="0.3">
      <c r="D1341" t="s">
        <v>1018</v>
      </c>
      <c r="E1341" s="42">
        <v>1083.0405000000001</v>
      </c>
    </row>
    <row r="1342" spans="4:5" x14ac:dyDescent="0.3">
      <c r="D1342" t="s">
        <v>2004</v>
      </c>
      <c r="E1342" s="42">
        <v>1083.0006000000001</v>
      </c>
    </row>
    <row r="1343" spans="4:5" x14ac:dyDescent="0.3">
      <c r="D1343" t="s">
        <v>2010</v>
      </c>
      <c r="E1343" s="42">
        <v>1077.6648</v>
      </c>
    </row>
    <row r="1344" spans="4:5" x14ac:dyDescent="0.3">
      <c r="D1344" t="s">
        <v>552</v>
      </c>
      <c r="E1344" s="42">
        <v>1070.5277000000001</v>
      </c>
    </row>
    <row r="1345" spans="4:5" x14ac:dyDescent="0.3">
      <c r="D1345" t="s">
        <v>1051</v>
      </c>
      <c r="E1345" s="42">
        <v>1066.1997000000001</v>
      </c>
    </row>
    <row r="1346" spans="4:5" x14ac:dyDescent="0.3">
      <c r="D1346" t="s">
        <v>447</v>
      </c>
      <c r="E1346" s="42">
        <v>1058.4159999999999</v>
      </c>
    </row>
    <row r="1347" spans="4:5" x14ac:dyDescent="0.3">
      <c r="D1347" t="s">
        <v>2210</v>
      </c>
      <c r="E1347" s="42">
        <v>1056.3974000000001</v>
      </c>
    </row>
    <row r="1348" spans="4:5" x14ac:dyDescent="0.3">
      <c r="D1348" t="s">
        <v>630</v>
      </c>
      <c r="E1348" s="42">
        <v>1044.3907999999999</v>
      </c>
    </row>
    <row r="1349" spans="4:5" x14ac:dyDescent="0.3">
      <c r="D1349" t="s">
        <v>659</v>
      </c>
      <c r="E1349" s="42">
        <v>1043.1780999999999</v>
      </c>
    </row>
    <row r="1350" spans="4:5" x14ac:dyDescent="0.3">
      <c r="D1350" t="s">
        <v>326</v>
      </c>
      <c r="E1350" s="42">
        <v>1042.7321000000002</v>
      </c>
    </row>
    <row r="1351" spans="4:5" x14ac:dyDescent="0.3">
      <c r="D1351" t="s">
        <v>574</v>
      </c>
      <c r="E1351" s="42">
        <v>1041.8912</v>
      </c>
    </row>
    <row r="1352" spans="4:5" x14ac:dyDescent="0.3">
      <c r="D1352" t="s">
        <v>2377</v>
      </c>
      <c r="E1352" s="42">
        <v>1025.5415</v>
      </c>
    </row>
    <row r="1353" spans="4:5" x14ac:dyDescent="0.3">
      <c r="D1353" t="s">
        <v>1929</v>
      </c>
      <c r="E1353" s="42">
        <v>1025.2864</v>
      </c>
    </row>
    <row r="1354" spans="4:5" x14ac:dyDescent="0.3">
      <c r="D1354" t="s">
        <v>1708</v>
      </c>
      <c r="E1354" s="42">
        <v>1021.7280999999999</v>
      </c>
    </row>
    <row r="1355" spans="4:5" x14ac:dyDescent="0.3">
      <c r="D1355" t="s">
        <v>1272</v>
      </c>
      <c r="E1355" s="42">
        <v>1019.5608999999999</v>
      </c>
    </row>
    <row r="1356" spans="4:5" x14ac:dyDescent="0.3">
      <c r="D1356" t="s">
        <v>2407</v>
      </c>
      <c r="E1356" s="42">
        <v>1017.6903000000001</v>
      </c>
    </row>
    <row r="1357" spans="4:5" x14ac:dyDescent="0.3">
      <c r="D1357" t="s">
        <v>803</v>
      </c>
      <c r="E1357" s="42">
        <v>1014.7736</v>
      </c>
    </row>
    <row r="1358" spans="4:5" x14ac:dyDescent="0.3">
      <c r="D1358" t="s">
        <v>1310</v>
      </c>
      <c r="E1358" s="42">
        <v>1014.6903</v>
      </c>
    </row>
    <row r="1359" spans="4:5" x14ac:dyDescent="0.3">
      <c r="D1359" t="s">
        <v>2106</v>
      </c>
      <c r="E1359" s="42">
        <v>1013.5036</v>
      </c>
    </row>
    <row r="1360" spans="4:5" x14ac:dyDescent="0.3">
      <c r="D1360" t="s">
        <v>281</v>
      </c>
      <c r="E1360" s="42">
        <v>1012.8687</v>
      </c>
    </row>
    <row r="1361" spans="4:5" x14ac:dyDescent="0.3">
      <c r="D1361" t="s">
        <v>2230</v>
      </c>
      <c r="E1361" s="42">
        <v>1011.715</v>
      </c>
    </row>
    <row r="1362" spans="4:5" x14ac:dyDescent="0.3">
      <c r="D1362" t="s">
        <v>674</v>
      </c>
      <c r="E1362" s="42">
        <v>1009.6781000000001</v>
      </c>
    </row>
    <row r="1363" spans="4:5" x14ac:dyDescent="0.3">
      <c r="D1363" t="s">
        <v>2200</v>
      </c>
      <c r="E1363" s="42">
        <v>1007.6238000000001</v>
      </c>
    </row>
    <row r="1364" spans="4:5" x14ac:dyDescent="0.3">
      <c r="D1364" t="s">
        <v>782</v>
      </c>
      <c r="E1364" s="42">
        <v>1002.379</v>
      </c>
    </row>
    <row r="1365" spans="4:5" x14ac:dyDescent="0.3">
      <c r="D1365" t="s">
        <v>1476</v>
      </c>
      <c r="E1365" s="42">
        <v>995.34</v>
      </c>
    </row>
    <row r="1366" spans="4:5" x14ac:dyDescent="0.3">
      <c r="D1366" t="s">
        <v>2399</v>
      </c>
      <c r="E1366" s="42">
        <v>992.3691</v>
      </c>
    </row>
    <row r="1367" spans="4:5" x14ac:dyDescent="0.3">
      <c r="D1367" t="s">
        <v>2065</v>
      </c>
      <c r="E1367" s="42">
        <v>992.12279999999998</v>
      </c>
    </row>
    <row r="1368" spans="4:5" x14ac:dyDescent="0.3">
      <c r="D1368" t="s">
        <v>1774</v>
      </c>
      <c r="E1368" s="42">
        <v>985.07109999999989</v>
      </c>
    </row>
    <row r="1369" spans="4:5" x14ac:dyDescent="0.3">
      <c r="D1369" t="s">
        <v>997</v>
      </c>
      <c r="E1369" s="42">
        <v>978.35510000000011</v>
      </c>
    </row>
    <row r="1370" spans="4:5" x14ac:dyDescent="0.3">
      <c r="D1370" t="s">
        <v>465</v>
      </c>
      <c r="E1370" s="42">
        <v>975.61559999999997</v>
      </c>
    </row>
    <row r="1371" spans="4:5" x14ac:dyDescent="0.3">
      <c r="D1371" t="s">
        <v>604</v>
      </c>
      <c r="E1371" s="42">
        <v>974.54970000000003</v>
      </c>
    </row>
    <row r="1372" spans="4:5" x14ac:dyDescent="0.3">
      <c r="D1372" t="s">
        <v>1072</v>
      </c>
      <c r="E1372" s="42">
        <v>968.9994999999999</v>
      </c>
    </row>
    <row r="1373" spans="4:5" x14ac:dyDescent="0.3">
      <c r="D1373" t="s">
        <v>2163</v>
      </c>
      <c r="E1373" s="42">
        <v>965.63420000000008</v>
      </c>
    </row>
    <row r="1374" spans="4:5" x14ac:dyDescent="0.3">
      <c r="D1374" t="s">
        <v>1633</v>
      </c>
      <c r="E1374" s="42">
        <v>964.88499999999999</v>
      </c>
    </row>
    <row r="1375" spans="4:5" x14ac:dyDescent="0.3">
      <c r="D1375" t="s">
        <v>712</v>
      </c>
      <c r="E1375" s="42">
        <v>960.24669999999992</v>
      </c>
    </row>
    <row r="1376" spans="4:5" x14ac:dyDescent="0.3">
      <c r="D1376" t="s">
        <v>1455</v>
      </c>
      <c r="E1376" s="42">
        <v>960.13400000000001</v>
      </c>
    </row>
    <row r="1377" spans="4:5" x14ac:dyDescent="0.3">
      <c r="D1377" t="s">
        <v>678</v>
      </c>
      <c r="E1377" s="42">
        <v>954.11320000000001</v>
      </c>
    </row>
    <row r="1378" spans="4:5" x14ac:dyDescent="0.3">
      <c r="D1378" t="s">
        <v>612</v>
      </c>
      <c r="E1378" s="42">
        <v>953.00300000000004</v>
      </c>
    </row>
    <row r="1379" spans="4:5" x14ac:dyDescent="0.3">
      <c r="D1379" t="s">
        <v>1343</v>
      </c>
      <c r="E1379" s="42">
        <v>949.13419999999996</v>
      </c>
    </row>
    <row r="1380" spans="4:5" x14ac:dyDescent="0.3">
      <c r="D1380" t="s">
        <v>1411</v>
      </c>
      <c r="E1380" s="42">
        <v>941.64739999999995</v>
      </c>
    </row>
    <row r="1381" spans="4:5" x14ac:dyDescent="0.3">
      <c r="D1381" t="s">
        <v>2213</v>
      </c>
      <c r="E1381" s="42">
        <v>937.77790000000005</v>
      </c>
    </row>
    <row r="1382" spans="4:5" x14ac:dyDescent="0.3">
      <c r="D1382" t="s">
        <v>2045</v>
      </c>
      <c r="E1382" s="42">
        <v>937.10090000000002</v>
      </c>
    </row>
    <row r="1383" spans="4:5" x14ac:dyDescent="0.3">
      <c r="D1383" t="s">
        <v>442</v>
      </c>
      <c r="E1383" s="42">
        <v>937.07490000000007</v>
      </c>
    </row>
    <row r="1384" spans="4:5" x14ac:dyDescent="0.3">
      <c r="D1384" t="s">
        <v>639</v>
      </c>
      <c r="E1384" s="42">
        <v>932.20950000000005</v>
      </c>
    </row>
    <row r="1385" spans="4:5" x14ac:dyDescent="0.3">
      <c r="D1385" t="s">
        <v>1586</v>
      </c>
      <c r="E1385" s="42">
        <v>928.95679999999993</v>
      </c>
    </row>
    <row r="1386" spans="4:5" x14ac:dyDescent="0.3">
      <c r="D1386" t="s">
        <v>460</v>
      </c>
      <c r="E1386" s="42">
        <v>926.87810000000002</v>
      </c>
    </row>
    <row r="1387" spans="4:5" x14ac:dyDescent="0.3">
      <c r="D1387" t="s">
        <v>628</v>
      </c>
      <c r="E1387" s="42">
        <v>925.73630000000003</v>
      </c>
    </row>
    <row r="1388" spans="4:5" x14ac:dyDescent="0.3">
      <c r="D1388" t="s">
        <v>510</v>
      </c>
      <c r="E1388" s="42">
        <v>925.38400000000001</v>
      </c>
    </row>
    <row r="1389" spans="4:5" x14ac:dyDescent="0.3">
      <c r="D1389" t="s">
        <v>283</v>
      </c>
      <c r="E1389" s="42">
        <v>916.11899999999991</v>
      </c>
    </row>
    <row r="1390" spans="4:5" x14ac:dyDescent="0.3">
      <c r="D1390" t="s">
        <v>1814</v>
      </c>
      <c r="E1390" s="42">
        <v>908.72710000000006</v>
      </c>
    </row>
    <row r="1391" spans="4:5" x14ac:dyDescent="0.3">
      <c r="D1391" t="s">
        <v>2593</v>
      </c>
      <c r="E1391" s="42">
        <v>907.50299999999993</v>
      </c>
    </row>
    <row r="1392" spans="4:5" x14ac:dyDescent="0.3">
      <c r="D1392" t="s">
        <v>1551</v>
      </c>
      <c r="E1392" s="42">
        <v>902.13210000000004</v>
      </c>
    </row>
    <row r="1393" spans="4:5" x14ac:dyDescent="0.3">
      <c r="D1393" t="s">
        <v>1172</v>
      </c>
      <c r="E1393" s="42">
        <v>902.13210000000004</v>
      </c>
    </row>
    <row r="1394" spans="4:5" x14ac:dyDescent="0.3">
      <c r="D1394" t="s">
        <v>345</v>
      </c>
      <c r="E1394" s="42">
        <v>902.13210000000004</v>
      </c>
    </row>
    <row r="1395" spans="4:5" x14ac:dyDescent="0.3">
      <c r="D1395" t="s">
        <v>2120</v>
      </c>
      <c r="E1395" s="42">
        <v>895.80600000000004</v>
      </c>
    </row>
    <row r="1396" spans="4:5" x14ac:dyDescent="0.3">
      <c r="D1396" t="s">
        <v>2616</v>
      </c>
      <c r="E1396" s="42">
        <v>895.40009999999995</v>
      </c>
    </row>
    <row r="1397" spans="4:5" x14ac:dyDescent="0.3">
      <c r="D1397" t="s">
        <v>641</v>
      </c>
      <c r="E1397" s="42">
        <v>893.14179999999999</v>
      </c>
    </row>
    <row r="1398" spans="4:5" x14ac:dyDescent="0.3">
      <c r="D1398" t="s">
        <v>1292</v>
      </c>
      <c r="E1398" s="42">
        <v>888.40210000000002</v>
      </c>
    </row>
    <row r="1399" spans="4:5" x14ac:dyDescent="0.3">
      <c r="D1399" t="s">
        <v>1341</v>
      </c>
      <c r="E1399" s="42">
        <v>888.40210000000002</v>
      </c>
    </row>
    <row r="1400" spans="4:5" x14ac:dyDescent="0.3">
      <c r="D1400" t="s">
        <v>2367</v>
      </c>
      <c r="E1400" s="42">
        <v>881.03249999999991</v>
      </c>
    </row>
    <row r="1401" spans="4:5" x14ac:dyDescent="0.3">
      <c r="D1401" t="s">
        <v>2006</v>
      </c>
      <c r="E1401" s="42">
        <v>880.32339999999999</v>
      </c>
    </row>
    <row r="1402" spans="4:5" x14ac:dyDescent="0.3">
      <c r="D1402" t="s">
        <v>377</v>
      </c>
      <c r="E1402" s="42">
        <v>876.274</v>
      </c>
    </row>
    <row r="1403" spans="4:5" x14ac:dyDescent="0.3">
      <c r="D1403" t="s">
        <v>2036</v>
      </c>
      <c r="E1403" s="42">
        <v>875.82640000000004</v>
      </c>
    </row>
    <row r="1404" spans="4:5" x14ac:dyDescent="0.3">
      <c r="D1404" t="s">
        <v>220</v>
      </c>
      <c r="E1404" s="42">
        <v>873.66290000000004</v>
      </c>
    </row>
    <row r="1405" spans="4:5" x14ac:dyDescent="0.3">
      <c r="D1405" t="s">
        <v>1445</v>
      </c>
      <c r="E1405" s="42">
        <v>873.21799999999996</v>
      </c>
    </row>
    <row r="1406" spans="4:5" x14ac:dyDescent="0.3">
      <c r="D1406" t="s">
        <v>391</v>
      </c>
      <c r="E1406" s="42">
        <v>872.44830000000002</v>
      </c>
    </row>
    <row r="1407" spans="4:5" x14ac:dyDescent="0.3">
      <c r="D1407" t="s">
        <v>993</v>
      </c>
      <c r="E1407" s="42">
        <v>869.78340000000003</v>
      </c>
    </row>
    <row r="1408" spans="4:5" x14ac:dyDescent="0.3">
      <c r="D1408" t="s">
        <v>1854</v>
      </c>
      <c r="E1408" s="42">
        <v>867.00799999999981</v>
      </c>
    </row>
    <row r="1409" spans="4:5" x14ac:dyDescent="0.3">
      <c r="D1409" t="s">
        <v>567</v>
      </c>
      <c r="E1409" s="42">
        <v>864.24140000000011</v>
      </c>
    </row>
    <row r="1410" spans="4:5" x14ac:dyDescent="0.3">
      <c r="D1410" t="s">
        <v>1025</v>
      </c>
      <c r="E1410" s="42">
        <v>863.83180000000004</v>
      </c>
    </row>
    <row r="1411" spans="4:5" x14ac:dyDescent="0.3">
      <c r="D1411" t="s">
        <v>318</v>
      </c>
      <c r="E1411" s="42">
        <v>859.11369999999999</v>
      </c>
    </row>
    <row r="1412" spans="4:5" x14ac:dyDescent="0.3">
      <c r="D1412" t="s">
        <v>2162</v>
      </c>
      <c r="E1412" s="42">
        <v>858.71090000000004</v>
      </c>
    </row>
    <row r="1413" spans="4:5" x14ac:dyDescent="0.3">
      <c r="D1413" t="s">
        <v>1822</v>
      </c>
      <c r="E1413" s="42">
        <v>858.62779999999998</v>
      </c>
    </row>
    <row r="1414" spans="4:5" x14ac:dyDescent="0.3">
      <c r="D1414" t="s">
        <v>1946</v>
      </c>
      <c r="E1414" s="42">
        <v>857.5607</v>
      </c>
    </row>
    <row r="1415" spans="4:5" x14ac:dyDescent="0.3">
      <c r="D1415" t="s">
        <v>948</v>
      </c>
      <c r="E1415" s="42">
        <v>856.52350000000013</v>
      </c>
    </row>
    <row r="1416" spans="4:5" x14ac:dyDescent="0.3">
      <c r="D1416" t="s">
        <v>1809</v>
      </c>
      <c r="E1416" s="42">
        <v>854.99619999999993</v>
      </c>
    </row>
    <row r="1417" spans="4:5" x14ac:dyDescent="0.3">
      <c r="D1417" t="s">
        <v>1949</v>
      </c>
      <c r="E1417" s="42">
        <v>852.52729999999997</v>
      </c>
    </row>
    <row r="1418" spans="4:5" x14ac:dyDescent="0.3">
      <c r="D1418" t="s">
        <v>1169</v>
      </c>
      <c r="E1418" s="42">
        <v>848.52120000000002</v>
      </c>
    </row>
    <row r="1419" spans="4:5" x14ac:dyDescent="0.3">
      <c r="D1419" t="s">
        <v>1700</v>
      </c>
      <c r="E1419" s="42">
        <v>847.84569999999997</v>
      </c>
    </row>
    <row r="1420" spans="4:5" x14ac:dyDescent="0.3">
      <c r="D1420" t="s">
        <v>1554</v>
      </c>
      <c r="E1420" s="42">
        <v>847.76630000000011</v>
      </c>
    </row>
    <row r="1421" spans="4:5" x14ac:dyDescent="0.3">
      <c r="D1421" t="s">
        <v>1152</v>
      </c>
      <c r="E1421" s="42">
        <v>844.94880000000001</v>
      </c>
    </row>
    <row r="1422" spans="4:5" x14ac:dyDescent="0.3">
      <c r="D1422" t="s">
        <v>1981</v>
      </c>
      <c r="E1422" s="42">
        <v>842.71559999999999</v>
      </c>
    </row>
    <row r="1423" spans="4:5" x14ac:dyDescent="0.3">
      <c r="D1423" t="s">
        <v>1796</v>
      </c>
      <c r="E1423" s="42">
        <v>840.07950000000005</v>
      </c>
    </row>
    <row r="1424" spans="4:5" x14ac:dyDescent="0.3">
      <c r="D1424" t="s">
        <v>508</v>
      </c>
      <c r="E1424" s="42">
        <v>836.96209999999996</v>
      </c>
    </row>
    <row r="1425" spans="4:5" x14ac:dyDescent="0.3">
      <c r="D1425" t="s">
        <v>542</v>
      </c>
      <c r="E1425" s="42">
        <v>836.94150000000002</v>
      </c>
    </row>
    <row r="1426" spans="4:5" x14ac:dyDescent="0.3">
      <c r="D1426" t="s">
        <v>1824</v>
      </c>
      <c r="E1426" s="42">
        <v>834.99800000000005</v>
      </c>
    </row>
    <row r="1427" spans="4:5" x14ac:dyDescent="0.3">
      <c r="D1427" t="s">
        <v>2077</v>
      </c>
      <c r="E1427" s="42">
        <v>832.46029999999996</v>
      </c>
    </row>
    <row r="1428" spans="4:5" x14ac:dyDescent="0.3">
      <c r="D1428" t="s">
        <v>256</v>
      </c>
      <c r="E1428" s="42">
        <v>832.45990000000006</v>
      </c>
    </row>
    <row r="1429" spans="4:5" x14ac:dyDescent="0.3">
      <c r="D1429" t="s">
        <v>1825</v>
      </c>
      <c r="E1429" s="42">
        <v>829.16899999999998</v>
      </c>
    </row>
    <row r="1430" spans="4:5" x14ac:dyDescent="0.3">
      <c r="D1430" t="s">
        <v>1847</v>
      </c>
      <c r="E1430" s="42">
        <v>827.4473999999999</v>
      </c>
    </row>
    <row r="1431" spans="4:5" x14ac:dyDescent="0.3">
      <c r="D1431" t="s">
        <v>2018</v>
      </c>
      <c r="E1431" s="42">
        <v>824.75880000000006</v>
      </c>
    </row>
    <row r="1432" spans="4:5" x14ac:dyDescent="0.3">
      <c r="D1432" t="s">
        <v>1312</v>
      </c>
      <c r="E1432" s="42">
        <v>816.36619999999994</v>
      </c>
    </row>
    <row r="1433" spans="4:5" x14ac:dyDescent="0.3">
      <c r="D1433" t="s">
        <v>1704</v>
      </c>
      <c r="E1433" s="42">
        <v>814.82039999999995</v>
      </c>
    </row>
    <row r="1434" spans="4:5" x14ac:dyDescent="0.3">
      <c r="D1434" t="s">
        <v>2111</v>
      </c>
      <c r="E1434" s="42">
        <v>809.4008</v>
      </c>
    </row>
    <row r="1435" spans="4:5" x14ac:dyDescent="0.3">
      <c r="D1435" t="s">
        <v>752</v>
      </c>
      <c r="E1435" s="42">
        <v>808.85109999999997</v>
      </c>
    </row>
    <row r="1436" spans="4:5" x14ac:dyDescent="0.3">
      <c r="D1436" t="s">
        <v>763</v>
      </c>
      <c r="E1436" s="42">
        <v>807.55060000000014</v>
      </c>
    </row>
    <row r="1437" spans="4:5" x14ac:dyDescent="0.3">
      <c r="D1437" t="s">
        <v>1788</v>
      </c>
      <c r="E1437" s="42">
        <v>802.6037</v>
      </c>
    </row>
    <row r="1438" spans="4:5" x14ac:dyDescent="0.3">
      <c r="D1438" t="s">
        <v>1576</v>
      </c>
      <c r="E1438" s="42">
        <v>802.18550000000005</v>
      </c>
    </row>
    <row r="1439" spans="4:5" x14ac:dyDescent="0.3">
      <c r="D1439" t="s">
        <v>2237</v>
      </c>
      <c r="E1439" s="42">
        <v>801.38220000000001</v>
      </c>
    </row>
    <row r="1440" spans="4:5" x14ac:dyDescent="0.3">
      <c r="D1440" t="s">
        <v>2028</v>
      </c>
      <c r="E1440" s="42">
        <v>800.4316</v>
      </c>
    </row>
    <row r="1441" spans="4:5" x14ac:dyDescent="0.3">
      <c r="D1441" t="s">
        <v>1385</v>
      </c>
      <c r="E1441" s="42">
        <v>798.98509999999999</v>
      </c>
    </row>
    <row r="1442" spans="4:5" x14ac:dyDescent="0.3">
      <c r="D1442" t="s">
        <v>1086</v>
      </c>
      <c r="E1442" s="42">
        <v>796.66409999999996</v>
      </c>
    </row>
    <row r="1443" spans="4:5" x14ac:dyDescent="0.3">
      <c r="D1443" t="s">
        <v>464</v>
      </c>
      <c r="E1443" s="42">
        <v>793.40890000000013</v>
      </c>
    </row>
    <row r="1444" spans="4:5" x14ac:dyDescent="0.3">
      <c r="D1444" t="s">
        <v>2517</v>
      </c>
      <c r="E1444" s="42">
        <v>788.64660000000003</v>
      </c>
    </row>
    <row r="1445" spans="4:5" x14ac:dyDescent="0.3">
      <c r="D1445" t="s">
        <v>313</v>
      </c>
      <c r="E1445" s="42">
        <v>787.05059999999992</v>
      </c>
    </row>
    <row r="1446" spans="4:5" x14ac:dyDescent="0.3">
      <c r="D1446" t="s">
        <v>654</v>
      </c>
      <c r="E1446" s="42">
        <v>786.94740000000002</v>
      </c>
    </row>
    <row r="1447" spans="4:5" x14ac:dyDescent="0.3">
      <c r="D1447" t="s">
        <v>1467</v>
      </c>
      <c r="E1447" s="42">
        <v>786.24509999999998</v>
      </c>
    </row>
    <row r="1448" spans="4:5" x14ac:dyDescent="0.3">
      <c r="D1448" t="s">
        <v>1491</v>
      </c>
      <c r="E1448" s="42">
        <v>785.70869999999991</v>
      </c>
    </row>
    <row r="1449" spans="4:5" x14ac:dyDescent="0.3">
      <c r="D1449" t="s">
        <v>2496</v>
      </c>
      <c r="E1449" s="42">
        <v>785.36159999999995</v>
      </c>
    </row>
    <row r="1450" spans="4:5" x14ac:dyDescent="0.3">
      <c r="D1450" t="s">
        <v>1570</v>
      </c>
      <c r="E1450" s="42">
        <v>785.36159999999995</v>
      </c>
    </row>
    <row r="1451" spans="4:5" x14ac:dyDescent="0.3">
      <c r="D1451" t="s">
        <v>1530</v>
      </c>
      <c r="E1451" s="42">
        <v>785.36159999999995</v>
      </c>
    </row>
    <row r="1452" spans="4:5" x14ac:dyDescent="0.3">
      <c r="D1452" t="s">
        <v>1488</v>
      </c>
      <c r="E1452" s="42">
        <v>778.91210000000001</v>
      </c>
    </row>
    <row r="1453" spans="4:5" x14ac:dyDescent="0.3">
      <c r="D1453" t="s">
        <v>1540</v>
      </c>
      <c r="E1453" s="42">
        <v>778.01010000000008</v>
      </c>
    </row>
    <row r="1454" spans="4:5" x14ac:dyDescent="0.3">
      <c r="D1454" t="s">
        <v>2008</v>
      </c>
      <c r="E1454" s="42">
        <v>769.13980000000004</v>
      </c>
    </row>
    <row r="1455" spans="4:5" x14ac:dyDescent="0.3">
      <c r="D1455" t="s">
        <v>795</v>
      </c>
      <c r="E1455" s="42">
        <v>763.18290000000002</v>
      </c>
    </row>
    <row r="1456" spans="4:5" x14ac:dyDescent="0.3">
      <c r="D1456" t="s">
        <v>650</v>
      </c>
      <c r="E1456" s="42">
        <v>755.89830000000006</v>
      </c>
    </row>
    <row r="1457" spans="4:5" x14ac:dyDescent="0.3">
      <c r="D1457" t="s">
        <v>522</v>
      </c>
      <c r="E1457" s="42">
        <v>755.28589999999997</v>
      </c>
    </row>
    <row r="1458" spans="4:5" x14ac:dyDescent="0.3">
      <c r="D1458" t="s">
        <v>1216</v>
      </c>
      <c r="E1458" s="42">
        <v>755.07470000000001</v>
      </c>
    </row>
    <row r="1459" spans="4:5" x14ac:dyDescent="0.3">
      <c r="D1459" t="s">
        <v>2401</v>
      </c>
      <c r="E1459" s="42">
        <v>752.40780000000007</v>
      </c>
    </row>
    <row r="1460" spans="4:5" x14ac:dyDescent="0.3">
      <c r="D1460" t="s">
        <v>923</v>
      </c>
      <c r="E1460" s="42">
        <v>749.90219999999999</v>
      </c>
    </row>
    <row r="1461" spans="4:5" x14ac:dyDescent="0.3">
      <c r="D1461" t="s">
        <v>1903</v>
      </c>
      <c r="E1461" s="42">
        <v>749.28300000000002</v>
      </c>
    </row>
    <row r="1462" spans="4:5" x14ac:dyDescent="0.3">
      <c r="D1462" t="s">
        <v>1195</v>
      </c>
      <c r="E1462" s="42">
        <v>747.24869999999999</v>
      </c>
    </row>
    <row r="1463" spans="4:5" x14ac:dyDescent="0.3">
      <c r="D1463" t="s">
        <v>2383</v>
      </c>
      <c r="E1463" s="42">
        <v>744.8329</v>
      </c>
    </row>
    <row r="1464" spans="4:5" x14ac:dyDescent="0.3">
      <c r="D1464" t="s">
        <v>2181</v>
      </c>
      <c r="E1464" s="42">
        <v>744.8329</v>
      </c>
    </row>
    <row r="1465" spans="4:5" x14ac:dyDescent="0.3">
      <c r="D1465" t="s">
        <v>232</v>
      </c>
      <c r="E1465" s="42">
        <v>741.47080000000005</v>
      </c>
    </row>
    <row r="1466" spans="4:5" x14ac:dyDescent="0.3">
      <c r="D1466" t="s">
        <v>977</v>
      </c>
      <c r="E1466" s="42">
        <v>738.49099999999999</v>
      </c>
    </row>
    <row r="1467" spans="4:5" x14ac:dyDescent="0.3">
      <c r="D1467" t="s">
        <v>1128</v>
      </c>
      <c r="E1467" s="42">
        <v>738.36570000000006</v>
      </c>
    </row>
    <row r="1468" spans="4:5" x14ac:dyDescent="0.3">
      <c r="D1468" t="s">
        <v>273</v>
      </c>
      <c r="E1468" s="42">
        <v>736.91499999999996</v>
      </c>
    </row>
    <row r="1469" spans="4:5" x14ac:dyDescent="0.3">
      <c r="D1469" t="s">
        <v>1768</v>
      </c>
      <c r="E1469" s="42">
        <v>736.23090000000002</v>
      </c>
    </row>
    <row r="1470" spans="4:5" x14ac:dyDescent="0.3">
      <c r="D1470" t="s">
        <v>2418</v>
      </c>
      <c r="E1470" s="42">
        <v>735.51459999999997</v>
      </c>
    </row>
    <row r="1471" spans="4:5" x14ac:dyDescent="0.3">
      <c r="D1471" t="s">
        <v>2583</v>
      </c>
      <c r="E1471" s="42">
        <v>735.15980000000002</v>
      </c>
    </row>
    <row r="1472" spans="4:5" x14ac:dyDescent="0.3">
      <c r="D1472" t="s">
        <v>2526</v>
      </c>
      <c r="E1472" s="42">
        <v>729.30020000000002</v>
      </c>
    </row>
    <row r="1473" spans="4:5" x14ac:dyDescent="0.3">
      <c r="D1473" t="s">
        <v>1849</v>
      </c>
      <c r="E1473" s="42">
        <v>729.2373</v>
      </c>
    </row>
    <row r="1474" spans="4:5" x14ac:dyDescent="0.3">
      <c r="D1474" t="s">
        <v>1657</v>
      </c>
      <c r="E1474" s="42">
        <v>728.94350000000009</v>
      </c>
    </row>
    <row r="1475" spans="4:5" x14ac:dyDescent="0.3">
      <c r="D1475" t="s">
        <v>2355</v>
      </c>
      <c r="E1475" s="42">
        <v>723.42529999999999</v>
      </c>
    </row>
    <row r="1476" spans="4:5" x14ac:dyDescent="0.3">
      <c r="D1476" t="s">
        <v>2300</v>
      </c>
      <c r="E1476" s="42">
        <v>722.68979999999999</v>
      </c>
    </row>
    <row r="1477" spans="4:5" x14ac:dyDescent="0.3">
      <c r="D1477" t="s">
        <v>1024</v>
      </c>
      <c r="E1477" s="42">
        <v>721.23630000000003</v>
      </c>
    </row>
    <row r="1478" spans="4:5" x14ac:dyDescent="0.3">
      <c r="D1478" t="s">
        <v>1976</v>
      </c>
      <c r="E1478" s="42">
        <v>720.56179999999995</v>
      </c>
    </row>
    <row r="1479" spans="4:5" x14ac:dyDescent="0.3">
      <c r="D1479" t="s">
        <v>2096</v>
      </c>
      <c r="E1479" s="42">
        <v>720.48850000000004</v>
      </c>
    </row>
    <row r="1480" spans="4:5" x14ac:dyDescent="0.3">
      <c r="D1480" t="s">
        <v>2182</v>
      </c>
      <c r="E1480" s="42">
        <v>720.23620000000005</v>
      </c>
    </row>
    <row r="1481" spans="4:5" x14ac:dyDescent="0.3">
      <c r="D1481" t="s">
        <v>301</v>
      </c>
      <c r="E1481" s="42">
        <v>719.58500000000004</v>
      </c>
    </row>
    <row r="1482" spans="4:5" x14ac:dyDescent="0.3">
      <c r="D1482" t="s">
        <v>1596</v>
      </c>
      <c r="E1482" s="42">
        <v>719.22989999999993</v>
      </c>
    </row>
    <row r="1483" spans="4:5" x14ac:dyDescent="0.3">
      <c r="D1483" t="s">
        <v>1855</v>
      </c>
      <c r="E1483" s="42">
        <v>717.82159999999999</v>
      </c>
    </row>
    <row r="1484" spans="4:5" x14ac:dyDescent="0.3">
      <c r="D1484" t="s">
        <v>758</v>
      </c>
      <c r="E1484" s="42">
        <v>712.05410000000006</v>
      </c>
    </row>
    <row r="1485" spans="4:5" x14ac:dyDescent="0.3">
      <c r="D1485" t="s">
        <v>823</v>
      </c>
      <c r="E1485" s="42">
        <v>707.36839999999995</v>
      </c>
    </row>
    <row r="1486" spans="4:5" x14ac:dyDescent="0.3">
      <c r="D1486" t="s">
        <v>278</v>
      </c>
      <c r="E1486" s="42">
        <v>702.37680000000012</v>
      </c>
    </row>
    <row r="1487" spans="4:5" x14ac:dyDescent="0.3">
      <c r="D1487" t="s">
        <v>2500</v>
      </c>
      <c r="E1487" s="42">
        <v>701.05309999999997</v>
      </c>
    </row>
    <row r="1488" spans="4:5" x14ac:dyDescent="0.3">
      <c r="D1488" t="s">
        <v>1434</v>
      </c>
      <c r="E1488" s="42">
        <v>701.01919999999996</v>
      </c>
    </row>
    <row r="1489" spans="4:5" x14ac:dyDescent="0.3">
      <c r="D1489" t="s">
        <v>1378</v>
      </c>
      <c r="E1489" s="42">
        <v>698.55950000000007</v>
      </c>
    </row>
    <row r="1490" spans="4:5" x14ac:dyDescent="0.3">
      <c r="D1490" t="s">
        <v>2513</v>
      </c>
      <c r="E1490" s="42">
        <v>698.40739999999994</v>
      </c>
    </row>
    <row r="1491" spans="4:5" x14ac:dyDescent="0.3">
      <c r="D1491" t="s">
        <v>1358</v>
      </c>
      <c r="E1491" s="42">
        <v>696.73800000000006</v>
      </c>
    </row>
    <row r="1492" spans="4:5" x14ac:dyDescent="0.3">
      <c r="D1492" t="s">
        <v>1811</v>
      </c>
      <c r="E1492" s="42">
        <v>695.29</v>
      </c>
    </row>
    <row r="1493" spans="4:5" x14ac:dyDescent="0.3">
      <c r="D1493" t="s">
        <v>2392</v>
      </c>
      <c r="E1493" s="42">
        <v>694.74659999999994</v>
      </c>
    </row>
    <row r="1494" spans="4:5" x14ac:dyDescent="0.3">
      <c r="D1494" t="s">
        <v>1532</v>
      </c>
      <c r="E1494" s="42">
        <v>692.98620000000005</v>
      </c>
    </row>
    <row r="1495" spans="4:5" x14ac:dyDescent="0.3">
      <c r="D1495" t="s">
        <v>2198</v>
      </c>
      <c r="E1495" s="42">
        <v>691.10839999999996</v>
      </c>
    </row>
    <row r="1496" spans="4:5" x14ac:dyDescent="0.3">
      <c r="D1496" t="s">
        <v>1187</v>
      </c>
      <c r="E1496" s="42">
        <v>676.80870000000004</v>
      </c>
    </row>
    <row r="1497" spans="4:5" x14ac:dyDescent="0.3">
      <c r="D1497" t="s">
        <v>1326</v>
      </c>
      <c r="E1497" s="42">
        <v>674.03120000000001</v>
      </c>
    </row>
    <row r="1498" spans="4:5" x14ac:dyDescent="0.3">
      <c r="D1498" t="s">
        <v>812</v>
      </c>
      <c r="E1498" s="42">
        <v>673.9248</v>
      </c>
    </row>
    <row r="1499" spans="4:5" x14ac:dyDescent="0.3">
      <c r="D1499" t="s">
        <v>2433</v>
      </c>
      <c r="E1499" s="42">
        <v>673.64960000000008</v>
      </c>
    </row>
    <row r="1500" spans="4:5" x14ac:dyDescent="0.3">
      <c r="D1500" t="s">
        <v>1205</v>
      </c>
      <c r="E1500" s="42">
        <v>672.77549999999997</v>
      </c>
    </row>
    <row r="1501" spans="4:5" x14ac:dyDescent="0.3">
      <c r="D1501" t="s">
        <v>1327</v>
      </c>
      <c r="E1501" s="42">
        <v>671.84840000000008</v>
      </c>
    </row>
    <row r="1502" spans="4:5" x14ac:dyDescent="0.3">
      <c r="D1502" t="s">
        <v>2048</v>
      </c>
      <c r="E1502" s="42">
        <v>670.25459999999998</v>
      </c>
    </row>
    <row r="1503" spans="4:5" x14ac:dyDescent="0.3">
      <c r="D1503" t="s">
        <v>1372</v>
      </c>
      <c r="E1503" s="42">
        <v>666.84540000000004</v>
      </c>
    </row>
    <row r="1504" spans="4:5" x14ac:dyDescent="0.3">
      <c r="D1504" t="s">
        <v>739</v>
      </c>
      <c r="E1504" s="42">
        <v>664.12929999999994</v>
      </c>
    </row>
    <row r="1505" spans="4:5" x14ac:dyDescent="0.3">
      <c r="D1505" t="s">
        <v>784</v>
      </c>
      <c r="E1505" s="42">
        <v>661.3433</v>
      </c>
    </row>
    <row r="1506" spans="4:5" x14ac:dyDescent="0.3">
      <c r="D1506" t="s">
        <v>1829</v>
      </c>
      <c r="E1506" s="42">
        <v>661.32500000000005</v>
      </c>
    </row>
    <row r="1507" spans="4:5" x14ac:dyDescent="0.3">
      <c r="D1507" t="s">
        <v>2441</v>
      </c>
      <c r="E1507" s="42">
        <v>659.51</v>
      </c>
    </row>
    <row r="1508" spans="4:5" x14ac:dyDescent="0.3">
      <c r="D1508" t="s">
        <v>236</v>
      </c>
      <c r="E1508" s="42">
        <v>659.48900000000003</v>
      </c>
    </row>
    <row r="1509" spans="4:5" x14ac:dyDescent="0.3">
      <c r="D1509" t="s">
        <v>1680</v>
      </c>
      <c r="E1509" s="42">
        <v>657.20550000000003</v>
      </c>
    </row>
    <row r="1510" spans="4:5" x14ac:dyDescent="0.3">
      <c r="D1510" t="s">
        <v>1249</v>
      </c>
      <c r="E1510" s="42">
        <v>657.20550000000003</v>
      </c>
    </row>
    <row r="1511" spans="4:5" x14ac:dyDescent="0.3">
      <c r="D1511" t="s">
        <v>2179</v>
      </c>
      <c r="E1511" s="42">
        <v>656.00919999999996</v>
      </c>
    </row>
    <row r="1512" spans="4:5" x14ac:dyDescent="0.3">
      <c r="D1512" t="s">
        <v>990</v>
      </c>
      <c r="E1512" s="42">
        <v>655.76419999999996</v>
      </c>
    </row>
    <row r="1513" spans="4:5" x14ac:dyDescent="0.3">
      <c r="D1513" t="s">
        <v>735</v>
      </c>
      <c r="E1513" s="42">
        <v>652.08410000000003</v>
      </c>
    </row>
    <row r="1514" spans="4:5" x14ac:dyDescent="0.3">
      <c r="D1514" t="s">
        <v>2475</v>
      </c>
      <c r="E1514" s="42">
        <v>651.351</v>
      </c>
    </row>
    <row r="1515" spans="4:5" x14ac:dyDescent="0.3">
      <c r="D1515" t="s">
        <v>1368</v>
      </c>
      <c r="E1515" s="42">
        <v>651.13580000000002</v>
      </c>
    </row>
    <row r="1516" spans="4:5" x14ac:dyDescent="0.3">
      <c r="D1516" t="s">
        <v>1480</v>
      </c>
      <c r="E1516" s="42">
        <v>647.55290000000002</v>
      </c>
    </row>
    <row r="1517" spans="4:5" x14ac:dyDescent="0.3">
      <c r="D1517" t="s">
        <v>895</v>
      </c>
      <c r="E1517" s="42">
        <v>646.73160000000007</v>
      </c>
    </row>
    <row r="1518" spans="4:5" x14ac:dyDescent="0.3">
      <c r="D1518" t="s">
        <v>613</v>
      </c>
      <c r="E1518" s="42">
        <v>644.4645999999999</v>
      </c>
    </row>
    <row r="1519" spans="4:5" x14ac:dyDescent="0.3">
      <c r="D1519" t="s">
        <v>2311</v>
      </c>
      <c r="E1519" s="42">
        <v>642.15459999999996</v>
      </c>
    </row>
    <row r="1520" spans="4:5" x14ac:dyDescent="0.3">
      <c r="D1520" t="s">
        <v>495</v>
      </c>
      <c r="E1520" s="42">
        <v>639.67050000000006</v>
      </c>
    </row>
    <row r="1521" spans="4:5" x14ac:dyDescent="0.3">
      <c r="D1521" t="s">
        <v>270</v>
      </c>
      <c r="E1521" s="42">
        <v>635.78359999999998</v>
      </c>
    </row>
    <row r="1522" spans="4:5" x14ac:dyDescent="0.3">
      <c r="D1522" t="s">
        <v>2328</v>
      </c>
      <c r="E1522" s="42">
        <v>634.4144</v>
      </c>
    </row>
    <row r="1523" spans="4:5" x14ac:dyDescent="0.3">
      <c r="D1523" t="s">
        <v>2318</v>
      </c>
      <c r="E1523" s="42">
        <v>633.76880000000006</v>
      </c>
    </row>
    <row r="1524" spans="4:5" x14ac:dyDescent="0.3">
      <c r="D1524" t="s">
        <v>2275</v>
      </c>
      <c r="E1524" s="42">
        <v>632.64660000000003</v>
      </c>
    </row>
    <row r="1525" spans="4:5" x14ac:dyDescent="0.3">
      <c r="D1525" t="s">
        <v>779</v>
      </c>
      <c r="E1525" s="42">
        <v>627.58190000000002</v>
      </c>
    </row>
    <row r="1526" spans="4:5" x14ac:dyDescent="0.3">
      <c r="D1526" t="s">
        <v>646</v>
      </c>
      <c r="E1526" s="42">
        <v>626.37159999999994</v>
      </c>
    </row>
    <row r="1527" spans="4:5" x14ac:dyDescent="0.3">
      <c r="D1527" t="s">
        <v>884</v>
      </c>
      <c r="E1527" s="42">
        <v>625.86770000000001</v>
      </c>
    </row>
    <row r="1528" spans="4:5" x14ac:dyDescent="0.3">
      <c r="D1528" t="s">
        <v>562</v>
      </c>
      <c r="E1528" s="42">
        <v>625.2355</v>
      </c>
    </row>
    <row r="1529" spans="4:5" x14ac:dyDescent="0.3">
      <c r="D1529" t="s">
        <v>1730</v>
      </c>
      <c r="E1529" s="42">
        <v>624.44549999999992</v>
      </c>
    </row>
    <row r="1530" spans="4:5" x14ac:dyDescent="0.3">
      <c r="D1530" t="s">
        <v>879</v>
      </c>
      <c r="E1530" s="42">
        <v>623.07550000000003</v>
      </c>
    </row>
    <row r="1531" spans="4:5" x14ac:dyDescent="0.3">
      <c r="D1531" t="s">
        <v>668</v>
      </c>
      <c r="E1531" s="42">
        <v>619.65200000000004</v>
      </c>
    </row>
    <row r="1532" spans="4:5" x14ac:dyDescent="0.3">
      <c r="D1532" t="s">
        <v>1642</v>
      </c>
      <c r="E1532" s="42">
        <v>618.48</v>
      </c>
    </row>
    <row r="1533" spans="4:5" x14ac:dyDescent="0.3">
      <c r="D1533" t="s">
        <v>2067</v>
      </c>
      <c r="E1533" s="42">
        <v>616.48750000000007</v>
      </c>
    </row>
    <row r="1534" spans="4:5" x14ac:dyDescent="0.3">
      <c r="D1534" t="s">
        <v>275</v>
      </c>
      <c r="E1534" s="42">
        <v>616.43989999999997</v>
      </c>
    </row>
    <row r="1535" spans="4:5" x14ac:dyDescent="0.3">
      <c r="D1535" t="s">
        <v>1149</v>
      </c>
      <c r="E1535" s="42">
        <v>615.03869999999995</v>
      </c>
    </row>
    <row r="1536" spans="4:5" x14ac:dyDescent="0.3">
      <c r="D1536" t="s">
        <v>454</v>
      </c>
      <c r="E1536" s="42">
        <v>613.39179999999999</v>
      </c>
    </row>
    <row r="1537" spans="4:5" x14ac:dyDescent="0.3">
      <c r="D1537" t="s">
        <v>1713</v>
      </c>
      <c r="E1537" s="42">
        <v>612.67679999999996</v>
      </c>
    </row>
    <row r="1538" spans="4:5" x14ac:dyDescent="0.3">
      <c r="D1538" t="s">
        <v>1140</v>
      </c>
      <c r="E1538" s="42">
        <v>612.4276000000001</v>
      </c>
    </row>
    <row r="1539" spans="4:5" x14ac:dyDescent="0.3">
      <c r="D1539" t="s">
        <v>1441</v>
      </c>
      <c r="E1539" s="42">
        <v>612.27900000000011</v>
      </c>
    </row>
    <row r="1540" spans="4:5" x14ac:dyDescent="0.3">
      <c r="D1540" t="s">
        <v>2389</v>
      </c>
      <c r="E1540" s="42">
        <v>612.2106</v>
      </c>
    </row>
    <row r="1541" spans="4:5" x14ac:dyDescent="0.3">
      <c r="D1541" t="s">
        <v>319</v>
      </c>
      <c r="E1541" s="42">
        <v>610.94149999999991</v>
      </c>
    </row>
    <row r="1542" spans="4:5" x14ac:dyDescent="0.3">
      <c r="D1542" t="s">
        <v>2338</v>
      </c>
      <c r="E1542" s="42">
        <v>607.15510000000006</v>
      </c>
    </row>
    <row r="1543" spans="4:5" x14ac:dyDescent="0.3">
      <c r="D1543" t="s">
        <v>337</v>
      </c>
      <c r="E1543" s="42">
        <v>606.83199999999999</v>
      </c>
    </row>
    <row r="1544" spans="4:5" x14ac:dyDescent="0.3">
      <c r="D1544" t="s">
        <v>1697</v>
      </c>
      <c r="E1544" s="42">
        <v>606.39240000000007</v>
      </c>
    </row>
    <row r="1545" spans="4:5" x14ac:dyDescent="0.3">
      <c r="D1545" t="s">
        <v>1173</v>
      </c>
      <c r="E1545" s="42">
        <v>606.35539999999992</v>
      </c>
    </row>
    <row r="1546" spans="4:5" x14ac:dyDescent="0.3">
      <c r="D1546" t="s">
        <v>1008</v>
      </c>
      <c r="E1546" s="42">
        <v>605.06530000000009</v>
      </c>
    </row>
    <row r="1547" spans="4:5" x14ac:dyDescent="0.3">
      <c r="D1547" t="s">
        <v>1465</v>
      </c>
      <c r="E1547" s="42">
        <v>601.37810000000002</v>
      </c>
    </row>
    <row r="1548" spans="4:5" x14ac:dyDescent="0.3">
      <c r="D1548" t="s">
        <v>2286</v>
      </c>
      <c r="E1548" s="42">
        <v>595.64960000000008</v>
      </c>
    </row>
    <row r="1549" spans="4:5" x14ac:dyDescent="0.3">
      <c r="D1549" t="s">
        <v>640</v>
      </c>
      <c r="E1549" s="42">
        <v>593.95540000000005</v>
      </c>
    </row>
    <row r="1550" spans="4:5" x14ac:dyDescent="0.3">
      <c r="D1550" t="s">
        <v>1852</v>
      </c>
      <c r="E1550" s="42">
        <v>593.19600000000003</v>
      </c>
    </row>
    <row r="1551" spans="4:5" x14ac:dyDescent="0.3">
      <c r="D1551" t="s">
        <v>759</v>
      </c>
      <c r="E1551" s="42">
        <v>590.56859999999995</v>
      </c>
    </row>
    <row r="1552" spans="4:5" x14ac:dyDescent="0.3">
      <c r="D1552" t="s">
        <v>1933</v>
      </c>
      <c r="E1552" s="42">
        <v>589.02120000000002</v>
      </c>
    </row>
    <row r="1553" spans="4:5" x14ac:dyDescent="0.3">
      <c r="D1553" t="s">
        <v>623</v>
      </c>
      <c r="E1553" s="42">
        <v>588.20059999999989</v>
      </c>
    </row>
    <row r="1554" spans="4:5" x14ac:dyDescent="0.3">
      <c r="D1554" t="s">
        <v>2094</v>
      </c>
      <c r="E1554" s="42">
        <v>587.75450000000001</v>
      </c>
    </row>
    <row r="1555" spans="4:5" x14ac:dyDescent="0.3">
      <c r="D1555" t="s">
        <v>300</v>
      </c>
      <c r="E1555" s="42">
        <v>586.99270000000001</v>
      </c>
    </row>
    <row r="1556" spans="4:5" x14ac:dyDescent="0.3">
      <c r="D1556" t="s">
        <v>2126</v>
      </c>
      <c r="E1556" s="42">
        <v>586.66079999999999</v>
      </c>
    </row>
    <row r="1557" spans="4:5" x14ac:dyDescent="0.3">
      <c r="D1557" t="s">
        <v>1815</v>
      </c>
      <c r="E1557" s="42">
        <v>584.40719999999999</v>
      </c>
    </row>
    <row r="1558" spans="4:5" x14ac:dyDescent="0.3">
      <c r="D1558" t="s">
        <v>545</v>
      </c>
      <c r="E1558" s="42">
        <v>583.6499</v>
      </c>
    </row>
    <row r="1559" spans="4:5" x14ac:dyDescent="0.3">
      <c r="D1559" t="s">
        <v>768</v>
      </c>
      <c r="E1559" s="42">
        <v>582.28949999999998</v>
      </c>
    </row>
    <row r="1560" spans="4:5" x14ac:dyDescent="0.3">
      <c r="D1560" t="s">
        <v>1381</v>
      </c>
      <c r="E1560" s="42">
        <v>582.18930000000012</v>
      </c>
    </row>
    <row r="1561" spans="4:5" x14ac:dyDescent="0.3">
      <c r="D1561" t="s">
        <v>388</v>
      </c>
      <c r="E1561" s="42">
        <v>580.0005000000001</v>
      </c>
    </row>
    <row r="1562" spans="4:5" x14ac:dyDescent="0.3">
      <c r="D1562" t="s">
        <v>1504</v>
      </c>
      <c r="E1562" s="42">
        <v>579.55000000000007</v>
      </c>
    </row>
    <row r="1563" spans="4:5" x14ac:dyDescent="0.3">
      <c r="D1563" t="s">
        <v>2191</v>
      </c>
      <c r="E1563" s="42">
        <v>579.08580000000006</v>
      </c>
    </row>
    <row r="1564" spans="4:5" x14ac:dyDescent="0.3">
      <c r="D1564" t="s">
        <v>1963</v>
      </c>
      <c r="E1564" s="42">
        <v>578.89250000000004</v>
      </c>
    </row>
    <row r="1565" spans="4:5" x14ac:dyDescent="0.3">
      <c r="D1565" t="s">
        <v>1320</v>
      </c>
      <c r="E1565" s="42">
        <v>575.89609999999993</v>
      </c>
    </row>
    <row r="1566" spans="4:5" x14ac:dyDescent="0.3">
      <c r="D1566" t="s">
        <v>527</v>
      </c>
      <c r="E1566" s="42">
        <v>575.7811999999999</v>
      </c>
    </row>
    <row r="1567" spans="4:5" x14ac:dyDescent="0.3">
      <c r="D1567" t="s">
        <v>2216</v>
      </c>
      <c r="E1567" s="42">
        <v>575.66570000000002</v>
      </c>
    </row>
    <row r="1568" spans="4:5" x14ac:dyDescent="0.3">
      <c r="D1568" t="s">
        <v>1956</v>
      </c>
      <c r="E1568" s="42">
        <v>573.84649999999999</v>
      </c>
    </row>
    <row r="1569" spans="4:5" x14ac:dyDescent="0.3">
      <c r="D1569" t="s">
        <v>1147</v>
      </c>
      <c r="E1569" s="42">
        <v>573.81579999999997</v>
      </c>
    </row>
    <row r="1570" spans="4:5" x14ac:dyDescent="0.3">
      <c r="D1570" t="s">
        <v>2430</v>
      </c>
      <c r="E1570" s="42">
        <v>573.35109999999997</v>
      </c>
    </row>
    <row r="1571" spans="4:5" x14ac:dyDescent="0.3">
      <c r="D1571" t="s">
        <v>1082</v>
      </c>
      <c r="E1571" s="42">
        <v>572.82580000000007</v>
      </c>
    </row>
    <row r="1572" spans="4:5" x14ac:dyDescent="0.3">
      <c r="D1572" t="s">
        <v>1775</v>
      </c>
      <c r="E1572" s="42">
        <v>572.55690000000004</v>
      </c>
    </row>
    <row r="1573" spans="4:5" x14ac:dyDescent="0.3">
      <c r="D1573" t="s">
        <v>1950</v>
      </c>
      <c r="E1573" s="42">
        <v>571.99700000000007</v>
      </c>
    </row>
    <row r="1574" spans="4:5" x14ac:dyDescent="0.3">
      <c r="D1574" t="s">
        <v>516</v>
      </c>
      <c r="E1574" s="42">
        <v>570.02160000000003</v>
      </c>
    </row>
    <row r="1575" spans="4:5" x14ac:dyDescent="0.3">
      <c r="D1575" t="s">
        <v>1574</v>
      </c>
      <c r="E1575" s="42">
        <v>569.57809999999995</v>
      </c>
    </row>
    <row r="1576" spans="4:5" x14ac:dyDescent="0.3">
      <c r="D1576" t="s">
        <v>1970</v>
      </c>
      <c r="E1576" s="42">
        <v>568.84029999999996</v>
      </c>
    </row>
    <row r="1577" spans="4:5" x14ac:dyDescent="0.3">
      <c r="D1577" t="s">
        <v>955</v>
      </c>
      <c r="E1577" s="42">
        <v>568.49419999999998</v>
      </c>
    </row>
    <row r="1578" spans="4:5" x14ac:dyDescent="0.3">
      <c r="D1578" t="s">
        <v>1059</v>
      </c>
      <c r="E1578" s="42">
        <v>566.58590000000004</v>
      </c>
    </row>
    <row r="1579" spans="4:5" x14ac:dyDescent="0.3">
      <c r="D1579" t="s">
        <v>2252</v>
      </c>
      <c r="E1579" s="42">
        <v>566.56079999999997</v>
      </c>
    </row>
    <row r="1580" spans="4:5" x14ac:dyDescent="0.3">
      <c r="D1580" t="s">
        <v>818</v>
      </c>
      <c r="E1580" s="42">
        <v>564.63900000000001</v>
      </c>
    </row>
    <row r="1581" spans="4:5" x14ac:dyDescent="0.3">
      <c r="D1581" t="s">
        <v>1544</v>
      </c>
      <c r="E1581" s="42">
        <v>564.61469999999997</v>
      </c>
    </row>
    <row r="1582" spans="4:5" x14ac:dyDescent="0.3">
      <c r="D1582" t="s">
        <v>1681</v>
      </c>
      <c r="E1582" s="42">
        <v>564.43220000000008</v>
      </c>
    </row>
    <row r="1583" spans="4:5" x14ac:dyDescent="0.3">
      <c r="D1583" t="s">
        <v>486</v>
      </c>
      <c r="E1583" s="42">
        <v>556.45690000000002</v>
      </c>
    </row>
    <row r="1584" spans="4:5" x14ac:dyDescent="0.3">
      <c r="D1584" t="s">
        <v>1296</v>
      </c>
      <c r="E1584" s="42">
        <v>554.95759999999996</v>
      </c>
    </row>
    <row r="1585" spans="4:5" x14ac:dyDescent="0.3">
      <c r="D1585" t="s">
        <v>2481</v>
      </c>
      <c r="E1585" s="42">
        <v>554.20330000000001</v>
      </c>
    </row>
    <row r="1586" spans="4:5" x14ac:dyDescent="0.3">
      <c r="D1586" t="s">
        <v>2034</v>
      </c>
      <c r="E1586" s="42">
        <v>554.17730000000006</v>
      </c>
    </row>
    <row r="1587" spans="4:5" x14ac:dyDescent="0.3">
      <c r="D1587" t="s">
        <v>2410</v>
      </c>
      <c r="E1587" s="42">
        <v>554.00869999999998</v>
      </c>
    </row>
    <row r="1588" spans="4:5" x14ac:dyDescent="0.3">
      <c r="D1588" t="s">
        <v>1221</v>
      </c>
      <c r="E1588" s="42">
        <v>553.81470000000002</v>
      </c>
    </row>
    <row r="1589" spans="4:5" x14ac:dyDescent="0.3">
      <c r="D1589" t="s">
        <v>1220</v>
      </c>
      <c r="E1589" s="42">
        <v>553.73910000000001</v>
      </c>
    </row>
    <row r="1590" spans="4:5" x14ac:dyDescent="0.3">
      <c r="D1590" t="s">
        <v>618</v>
      </c>
      <c r="E1590" s="42">
        <v>552.5249</v>
      </c>
    </row>
    <row r="1591" spans="4:5" x14ac:dyDescent="0.3">
      <c r="D1591" t="s">
        <v>2532</v>
      </c>
      <c r="E1591" s="42">
        <v>550.71619999999996</v>
      </c>
    </row>
    <row r="1592" spans="4:5" x14ac:dyDescent="0.3">
      <c r="D1592" t="s">
        <v>1518</v>
      </c>
      <c r="E1592" s="42">
        <v>550.69100000000003</v>
      </c>
    </row>
    <row r="1593" spans="4:5" x14ac:dyDescent="0.3">
      <c r="D1593" t="s">
        <v>1440</v>
      </c>
      <c r="E1593" s="42">
        <v>548.98700000000008</v>
      </c>
    </row>
    <row r="1594" spans="4:5" x14ac:dyDescent="0.3">
      <c r="D1594" t="s">
        <v>459</v>
      </c>
      <c r="E1594" s="42">
        <v>548.65629999999999</v>
      </c>
    </row>
    <row r="1595" spans="4:5" x14ac:dyDescent="0.3">
      <c r="D1595" t="s">
        <v>738</v>
      </c>
      <c r="E1595" s="42">
        <v>545.02549999999997</v>
      </c>
    </row>
    <row r="1596" spans="4:5" x14ac:dyDescent="0.3">
      <c r="D1596" t="s">
        <v>934</v>
      </c>
      <c r="E1596" s="42">
        <v>543.55889999999999</v>
      </c>
    </row>
    <row r="1597" spans="4:5" x14ac:dyDescent="0.3">
      <c r="D1597" t="s">
        <v>282</v>
      </c>
      <c r="E1597" s="42">
        <v>537.57770000000005</v>
      </c>
    </row>
    <row r="1598" spans="4:5" x14ac:dyDescent="0.3">
      <c r="D1598" t="s">
        <v>2348</v>
      </c>
      <c r="E1598" s="42">
        <v>537.5009</v>
      </c>
    </row>
    <row r="1599" spans="4:5" x14ac:dyDescent="0.3">
      <c r="D1599" t="s">
        <v>1898</v>
      </c>
      <c r="E1599" s="42">
        <v>532.83690000000001</v>
      </c>
    </row>
    <row r="1600" spans="4:5" x14ac:dyDescent="0.3">
      <c r="D1600" t="s">
        <v>1142</v>
      </c>
      <c r="E1600" s="42">
        <v>532.03579999999999</v>
      </c>
    </row>
    <row r="1601" spans="4:5" x14ac:dyDescent="0.3">
      <c r="D1601" t="s">
        <v>1876</v>
      </c>
      <c r="E1601" s="42">
        <v>530.05820000000006</v>
      </c>
    </row>
    <row r="1602" spans="4:5" x14ac:dyDescent="0.3">
      <c r="D1602" t="s">
        <v>395</v>
      </c>
      <c r="E1602" s="42">
        <v>527.82309999999995</v>
      </c>
    </row>
    <row r="1603" spans="4:5" x14ac:dyDescent="0.3">
      <c r="D1603" t="s">
        <v>2530</v>
      </c>
      <c r="E1603" s="42">
        <v>525.76440000000002</v>
      </c>
    </row>
    <row r="1604" spans="4:5" x14ac:dyDescent="0.3">
      <c r="D1604" t="s">
        <v>1431</v>
      </c>
      <c r="E1604" s="42">
        <v>525.76440000000002</v>
      </c>
    </row>
    <row r="1605" spans="4:5" x14ac:dyDescent="0.3">
      <c r="D1605" t="s">
        <v>699</v>
      </c>
      <c r="E1605" s="42">
        <v>525.76440000000002</v>
      </c>
    </row>
    <row r="1606" spans="4:5" x14ac:dyDescent="0.3">
      <c r="D1606" t="s">
        <v>1797</v>
      </c>
      <c r="E1606" s="42">
        <v>524.12699999999995</v>
      </c>
    </row>
    <row r="1607" spans="4:5" x14ac:dyDescent="0.3">
      <c r="D1607" t="s">
        <v>466</v>
      </c>
      <c r="E1607" s="42">
        <v>524.02049999999997</v>
      </c>
    </row>
    <row r="1608" spans="4:5" x14ac:dyDescent="0.3">
      <c r="D1608" t="s">
        <v>2319</v>
      </c>
      <c r="E1608" s="42">
        <v>522.39499999999998</v>
      </c>
    </row>
    <row r="1609" spans="4:5" x14ac:dyDescent="0.3">
      <c r="D1609" t="s">
        <v>1755</v>
      </c>
      <c r="E1609" s="42">
        <v>521.83979999999997</v>
      </c>
    </row>
    <row r="1610" spans="4:5" x14ac:dyDescent="0.3">
      <c r="D1610" t="s">
        <v>1895</v>
      </c>
      <c r="E1610" s="42">
        <v>519.00870000000009</v>
      </c>
    </row>
    <row r="1611" spans="4:5" x14ac:dyDescent="0.3">
      <c r="D1611" t="s">
        <v>1957</v>
      </c>
      <c r="E1611" s="42">
        <v>516.23580000000004</v>
      </c>
    </row>
    <row r="1612" spans="4:5" x14ac:dyDescent="0.3">
      <c r="D1612" t="s">
        <v>512</v>
      </c>
      <c r="E1612" s="42">
        <v>514.95230000000004</v>
      </c>
    </row>
    <row r="1613" spans="4:5" x14ac:dyDescent="0.3">
      <c r="D1613" t="s">
        <v>2607</v>
      </c>
      <c r="E1613" s="42">
        <v>512.90440000000001</v>
      </c>
    </row>
    <row r="1614" spans="4:5" x14ac:dyDescent="0.3">
      <c r="D1614" t="s">
        <v>1481</v>
      </c>
      <c r="E1614" s="42">
        <v>511.59710000000001</v>
      </c>
    </row>
    <row r="1615" spans="4:5" x14ac:dyDescent="0.3">
      <c r="D1615" t="s">
        <v>1190</v>
      </c>
      <c r="E1615" s="42">
        <v>511.12630000000001</v>
      </c>
    </row>
    <row r="1616" spans="4:5" x14ac:dyDescent="0.3">
      <c r="D1616" t="s">
        <v>314</v>
      </c>
      <c r="E1616" s="42">
        <v>510.84020000000004</v>
      </c>
    </row>
    <row r="1617" spans="4:5" x14ac:dyDescent="0.3">
      <c r="D1617" t="s">
        <v>1299</v>
      </c>
      <c r="E1617" s="42">
        <v>509.98210000000006</v>
      </c>
    </row>
    <row r="1618" spans="4:5" x14ac:dyDescent="0.3">
      <c r="D1618" t="s">
        <v>2522</v>
      </c>
      <c r="E1618" s="42">
        <v>509.9443</v>
      </c>
    </row>
    <row r="1619" spans="4:5" x14ac:dyDescent="0.3">
      <c r="D1619" t="s">
        <v>417</v>
      </c>
      <c r="E1619" s="42">
        <v>508.8125</v>
      </c>
    </row>
    <row r="1620" spans="4:5" x14ac:dyDescent="0.3">
      <c r="D1620" t="s">
        <v>1012</v>
      </c>
      <c r="E1620" s="42">
        <v>506.25210000000004</v>
      </c>
    </row>
    <row r="1621" spans="4:5" x14ac:dyDescent="0.3">
      <c r="D1621" t="s">
        <v>560</v>
      </c>
      <c r="E1621" s="42">
        <v>503.75990000000002</v>
      </c>
    </row>
    <row r="1622" spans="4:5" x14ac:dyDescent="0.3">
      <c r="D1622" t="s">
        <v>1203</v>
      </c>
      <c r="E1622" s="42">
        <v>500.548</v>
      </c>
    </row>
    <row r="1623" spans="4:5" x14ac:dyDescent="0.3">
      <c r="D1623" t="s">
        <v>2615</v>
      </c>
      <c r="E1623" s="42">
        <v>500.48070000000001</v>
      </c>
    </row>
    <row r="1624" spans="4:5" x14ac:dyDescent="0.3">
      <c r="D1624" t="s">
        <v>1638</v>
      </c>
      <c r="E1624" s="42">
        <v>500.04289999999997</v>
      </c>
    </row>
    <row r="1625" spans="4:5" x14ac:dyDescent="0.3">
      <c r="D1625" t="s">
        <v>1653</v>
      </c>
      <c r="E1625" s="42">
        <v>499.55090000000001</v>
      </c>
    </row>
    <row r="1626" spans="4:5" x14ac:dyDescent="0.3">
      <c r="D1626" t="s">
        <v>1873</v>
      </c>
      <c r="E1626" s="42">
        <v>499.18090000000007</v>
      </c>
    </row>
    <row r="1627" spans="4:5" x14ac:dyDescent="0.3">
      <c r="D1627" t="s">
        <v>1984</v>
      </c>
      <c r="E1627" s="42">
        <v>498.7269</v>
      </c>
    </row>
    <row r="1628" spans="4:5" x14ac:dyDescent="0.3">
      <c r="D1628" t="s">
        <v>2214</v>
      </c>
      <c r="E1628" s="42">
        <v>497.78660000000002</v>
      </c>
    </row>
    <row r="1629" spans="4:5" x14ac:dyDescent="0.3">
      <c r="D1629" t="s">
        <v>2557</v>
      </c>
      <c r="E1629" s="42">
        <v>497.37390000000005</v>
      </c>
    </row>
    <row r="1630" spans="4:5" x14ac:dyDescent="0.3">
      <c r="D1630" t="s">
        <v>354</v>
      </c>
      <c r="E1630" s="42">
        <v>493.51519999999994</v>
      </c>
    </row>
    <row r="1631" spans="4:5" x14ac:dyDescent="0.3">
      <c r="D1631" t="s">
        <v>2373</v>
      </c>
      <c r="E1631" s="42">
        <v>492.50459999999998</v>
      </c>
    </row>
    <row r="1632" spans="4:5" x14ac:dyDescent="0.3">
      <c r="D1632" t="s">
        <v>951</v>
      </c>
      <c r="E1632" s="42">
        <v>491.54450000000008</v>
      </c>
    </row>
    <row r="1633" spans="4:5" x14ac:dyDescent="0.3">
      <c r="D1633" t="s">
        <v>831</v>
      </c>
      <c r="E1633" s="42">
        <v>491.1454</v>
      </c>
    </row>
    <row r="1634" spans="4:5" x14ac:dyDescent="0.3">
      <c r="D1634" t="s">
        <v>2550</v>
      </c>
      <c r="E1634" s="42">
        <v>490.90269999999998</v>
      </c>
    </row>
    <row r="1635" spans="4:5" x14ac:dyDescent="0.3">
      <c r="D1635" t="s">
        <v>627</v>
      </c>
      <c r="E1635" s="42">
        <v>490.82060000000001</v>
      </c>
    </row>
    <row r="1636" spans="4:5" x14ac:dyDescent="0.3">
      <c r="D1636" t="s">
        <v>2115</v>
      </c>
      <c r="E1636" s="42">
        <v>489.1927</v>
      </c>
    </row>
    <row r="1637" spans="4:5" x14ac:dyDescent="0.3">
      <c r="D1637" t="s">
        <v>1639</v>
      </c>
      <c r="E1637" s="42">
        <v>486.40789999999998</v>
      </c>
    </row>
    <row r="1638" spans="4:5" x14ac:dyDescent="0.3">
      <c r="D1638" t="s">
        <v>1160</v>
      </c>
      <c r="E1638" s="42">
        <v>485.2299000000001</v>
      </c>
    </row>
    <row r="1639" spans="4:5" x14ac:dyDescent="0.3">
      <c r="D1639" t="s">
        <v>1689</v>
      </c>
      <c r="E1639" s="42">
        <v>484.91059999999999</v>
      </c>
    </row>
    <row r="1640" spans="4:5" x14ac:dyDescent="0.3">
      <c r="D1640" t="s">
        <v>2242</v>
      </c>
      <c r="E1640" s="42">
        <v>484.54089999999997</v>
      </c>
    </row>
    <row r="1641" spans="4:5" x14ac:dyDescent="0.3">
      <c r="D1641" t="s">
        <v>1515</v>
      </c>
      <c r="E1641" s="42">
        <v>483.37710000000004</v>
      </c>
    </row>
    <row r="1642" spans="4:5" x14ac:dyDescent="0.3">
      <c r="D1642" t="s">
        <v>1901</v>
      </c>
      <c r="E1642" s="42">
        <v>481.80579999999998</v>
      </c>
    </row>
    <row r="1643" spans="4:5" x14ac:dyDescent="0.3">
      <c r="D1643" t="s">
        <v>1780</v>
      </c>
      <c r="E1643" s="42">
        <v>480.63639999999998</v>
      </c>
    </row>
    <row r="1644" spans="4:5" x14ac:dyDescent="0.3">
      <c r="D1644" t="s">
        <v>1572</v>
      </c>
      <c r="E1644" s="42">
        <v>479.70010000000002</v>
      </c>
    </row>
    <row r="1645" spans="4:5" x14ac:dyDescent="0.3">
      <c r="D1645" t="s">
        <v>480</v>
      </c>
      <c r="E1645" s="42">
        <v>478.67</v>
      </c>
    </row>
    <row r="1646" spans="4:5" x14ac:dyDescent="0.3">
      <c r="D1646" t="s">
        <v>2279</v>
      </c>
      <c r="E1646" s="42">
        <v>478.5514</v>
      </c>
    </row>
    <row r="1647" spans="4:5" x14ac:dyDescent="0.3">
      <c r="D1647" t="s">
        <v>1096</v>
      </c>
      <c r="E1647" s="42">
        <v>476.14859999999999</v>
      </c>
    </row>
    <row r="1648" spans="4:5" x14ac:dyDescent="0.3">
      <c r="D1648" t="s">
        <v>987</v>
      </c>
      <c r="E1648" s="42">
        <v>471.77120000000002</v>
      </c>
    </row>
    <row r="1649" spans="4:5" x14ac:dyDescent="0.3">
      <c r="D1649" t="s">
        <v>599</v>
      </c>
      <c r="E1649" s="42">
        <v>470.63900000000001</v>
      </c>
    </row>
    <row r="1650" spans="4:5" x14ac:dyDescent="0.3">
      <c r="D1650" t="s">
        <v>317</v>
      </c>
      <c r="E1650" s="42">
        <v>470.43720000000002</v>
      </c>
    </row>
    <row r="1651" spans="4:5" x14ac:dyDescent="0.3">
      <c r="D1651" t="s">
        <v>1869</v>
      </c>
      <c r="E1651" s="42">
        <v>469.1413</v>
      </c>
    </row>
    <row r="1652" spans="4:5" x14ac:dyDescent="0.3">
      <c r="D1652" t="s">
        <v>2445</v>
      </c>
      <c r="E1652" s="42">
        <v>468.65350000000007</v>
      </c>
    </row>
    <row r="1653" spans="4:5" x14ac:dyDescent="0.3">
      <c r="D1653" t="s">
        <v>1807</v>
      </c>
      <c r="E1653" s="42">
        <v>466.3075</v>
      </c>
    </row>
    <row r="1654" spans="4:5" x14ac:dyDescent="0.3">
      <c r="D1654" t="s">
        <v>316</v>
      </c>
      <c r="E1654" s="42">
        <v>465.48610000000002</v>
      </c>
    </row>
    <row r="1655" spans="4:5" x14ac:dyDescent="0.3">
      <c r="D1655" t="s">
        <v>748</v>
      </c>
      <c r="E1655" s="42">
        <v>463.66199999999998</v>
      </c>
    </row>
    <row r="1656" spans="4:5" x14ac:dyDescent="0.3">
      <c r="D1656" t="s">
        <v>1844</v>
      </c>
      <c r="E1656" s="42">
        <v>462.75409999999999</v>
      </c>
    </row>
    <row r="1657" spans="4:5" x14ac:dyDescent="0.3">
      <c r="D1657" t="s">
        <v>904</v>
      </c>
      <c r="E1657" s="42">
        <v>462.56950000000001</v>
      </c>
    </row>
    <row r="1658" spans="4:5" x14ac:dyDescent="0.3">
      <c r="D1658" t="s">
        <v>2231</v>
      </c>
      <c r="E1658" s="42">
        <v>456.84770000000003</v>
      </c>
    </row>
    <row r="1659" spans="4:5" x14ac:dyDescent="0.3">
      <c r="D1659" t="s">
        <v>898</v>
      </c>
      <c r="E1659" s="42">
        <v>456.81619999999998</v>
      </c>
    </row>
    <row r="1660" spans="4:5" x14ac:dyDescent="0.3">
      <c r="D1660" t="s">
        <v>2520</v>
      </c>
      <c r="E1660" s="42">
        <v>455.80689999999998</v>
      </c>
    </row>
    <row r="1661" spans="4:5" x14ac:dyDescent="0.3">
      <c r="D1661" t="s">
        <v>2476</v>
      </c>
      <c r="E1661" s="42">
        <v>455.55790000000002</v>
      </c>
    </row>
    <row r="1662" spans="4:5" x14ac:dyDescent="0.3">
      <c r="D1662" t="s">
        <v>1978</v>
      </c>
      <c r="E1662" s="42">
        <v>455.52639999999997</v>
      </c>
    </row>
    <row r="1663" spans="4:5" x14ac:dyDescent="0.3">
      <c r="D1663" t="s">
        <v>1167</v>
      </c>
      <c r="E1663" s="42">
        <v>454.67860000000002</v>
      </c>
    </row>
    <row r="1664" spans="4:5" x14ac:dyDescent="0.3">
      <c r="D1664" t="s">
        <v>2151</v>
      </c>
      <c r="E1664" s="42">
        <v>453.92359999999996</v>
      </c>
    </row>
    <row r="1665" spans="4:5" x14ac:dyDescent="0.3">
      <c r="D1665" t="s">
        <v>2092</v>
      </c>
      <c r="E1665" s="42">
        <v>452.40989999999994</v>
      </c>
    </row>
    <row r="1666" spans="4:5" x14ac:dyDescent="0.3">
      <c r="D1666" t="s">
        <v>1785</v>
      </c>
      <c r="E1666" s="42">
        <v>450.62430000000001</v>
      </c>
    </row>
    <row r="1667" spans="4:5" x14ac:dyDescent="0.3">
      <c r="D1667" t="s">
        <v>289</v>
      </c>
      <c r="E1667" s="42">
        <v>450.56880000000001</v>
      </c>
    </row>
    <row r="1668" spans="4:5" x14ac:dyDescent="0.3">
      <c r="D1668" t="s">
        <v>397</v>
      </c>
      <c r="E1668" s="42">
        <v>450.53730000000002</v>
      </c>
    </row>
    <row r="1669" spans="4:5" x14ac:dyDescent="0.3">
      <c r="D1669" t="s">
        <v>1940</v>
      </c>
      <c r="E1669" s="42">
        <v>450.51839999999999</v>
      </c>
    </row>
    <row r="1670" spans="4:5" x14ac:dyDescent="0.3">
      <c r="D1670" t="s">
        <v>2374</v>
      </c>
      <c r="E1670" s="42">
        <v>450.23169999999999</v>
      </c>
    </row>
    <row r="1671" spans="4:5" x14ac:dyDescent="0.3">
      <c r="D1671" t="s">
        <v>290</v>
      </c>
      <c r="E1671" s="42">
        <v>445.17849999999999</v>
      </c>
    </row>
    <row r="1672" spans="4:5" x14ac:dyDescent="0.3">
      <c r="D1672" t="s">
        <v>1005</v>
      </c>
      <c r="E1672" s="42">
        <v>444.76190000000003</v>
      </c>
    </row>
    <row r="1673" spans="4:5" x14ac:dyDescent="0.3">
      <c r="D1673" t="s">
        <v>1968</v>
      </c>
      <c r="E1673" s="42">
        <v>443.22489999999999</v>
      </c>
    </row>
    <row r="1674" spans="4:5" x14ac:dyDescent="0.3">
      <c r="D1674" t="s">
        <v>1620</v>
      </c>
      <c r="E1674" s="42">
        <v>441.7174</v>
      </c>
    </row>
    <row r="1675" spans="4:5" x14ac:dyDescent="0.3">
      <c r="D1675" t="s">
        <v>1794</v>
      </c>
      <c r="E1675" s="42">
        <v>441.32369999999997</v>
      </c>
    </row>
    <row r="1676" spans="4:5" x14ac:dyDescent="0.3">
      <c r="D1676" t="s">
        <v>271</v>
      </c>
      <c r="E1676" s="42">
        <v>441.14729999999997</v>
      </c>
    </row>
    <row r="1677" spans="4:5" x14ac:dyDescent="0.3">
      <c r="D1677" t="s">
        <v>1248</v>
      </c>
      <c r="E1677" s="42">
        <v>440.60079999999999</v>
      </c>
    </row>
    <row r="1678" spans="4:5" x14ac:dyDescent="0.3">
      <c r="D1678" t="s">
        <v>1040</v>
      </c>
      <c r="E1678" s="42">
        <v>438.06139999999999</v>
      </c>
    </row>
    <row r="1679" spans="4:5" x14ac:dyDescent="0.3">
      <c r="D1679" t="s">
        <v>615</v>
      </c>
      <c r="E1679" s="42">
        <v>435.44399999999996</v>
      </c>
    </row>
    <row r="1680" spans="4:5" x14ac:dyDescent="0.3">
      <c r="D1680" t="s">
        <v>2452</v>
      </c>
      <c r="E1680" s="42">
        <v>434.19939999999997</v>
      </c>
    </row>
    <row r="1681" spans="4:5" x14ac:dyDescent="0.3">
      <c r="D1681" t="s">
        <v>1916</v>
      </c>
      <c r="E1681" s="42">
        <v>433.26919999999996</v>
      </c>
    </row>
    <row r="1682" spans="4:5" x14ac:dyDescent="0.3">
      <c r="D1682" t="s">
        <v>909</v>
      </c>
      <c r="E1682" s="42">
        <v>430.71430000000004</v>
      </c>
    </row>
    <row r="1683" spans="4:5" x14ac:dyDescent="0.3">
      <c r="D1683" t="s">
        <v>434</v>
      </c>
      <c r="E1683" s="42">
        <v>429.2722</v>
      </c>
    </row>
    <row r="1684" spans="4:5" x14ac:dyDescent="0.3">
      <c r="D1684" t="s">
        <v>1311</v>
      </c>
      <c r="E1684" s="42">
        <v>428.959</v>
      </c>
    </row>
    <row r="1685" spans="4:5" x14ac:dyDescent="0.3">
      <c r="D1685" t="s">
        <v>2351</v>
      </c>
      <c r="E1685" s="42">
        <v>428.46060000000006</v>
      </c>
    </row>
    <row r="1686" spans="4:5" x14ac:dyDescent="0.3">
      <c r="D1686" t="s">
        <v>2125</v>
      </c>
      <c r="E1686" s="42">
        <v>427.04089999999997</v>
      </c>
    </row>
    <row r="1687" spans="4:5" x14ac:dyDescent="0.3">
      <c r="D1687" t="s">
        <v>1124</v>
      </c>
      <c r="E1687" s="42">
        <v>426.93709999999999</v>
      </c>
    </row>
    <row r="1688" spans="4:5" x14ac:dyDescent="0.3">
      <c r="D1688" t="s">
        <v>1252</v>
      </c>
      <c r="E1688" s="42">
        <v>426.84220000000005</v>
      </c>
    </row>
    <row r="1689" spans="4:5" x14ac:dyDescent="0.3">
      <c r="D1689" t="s">
        <v>1965</v>
      </c>
      <c r="E1689" s="42">
        <v>425.50989999999996</v>
      </c>
    </row>
    <row r="1690" spans="4:5" x14ac:dyDescent="0.3">
      <c r="D1690" t="s">
        <v>1104</v>
      </c>
      <c r="E1690" s="42">
        <v>425.47210000000001</v>
      </c>
    </row>
    <row r="1691" spans="4:5" x14ac:dyDescent="0.3">
      <c r="D1691" t="s">
        <v>1736</v>
      </c>
      <c r="E1691" s="42">
        <v>424.44729999999998</v>
      </c>
    </row>
    <row r="1692" spans="4:5" x14ac:dyDescent="0.3">
      <c r="D1692" t="s">
        <v>906</v>
      </c>
      <c r="E1692" s="42">
        <v>423.89960000000002</v>
      </c>
    </row>
    <row r="1693" spans="4:5" x14ac:dyDescent="0.3">
      <c r="D1693" t="s">
        <v>834</v>
      </c>
      <c r="E1693" s="42">
        <v>423.69629999999995</v>
      </c>
    </row>
    <row r="1694" spans="4:5" x14ac:dyDescent="0.3">
      <c r="D1694" t="s">
        <v>2343</v>
      </c>
      <c r="E1694" s="42">
        <v>423.60879999999997</v>
      </c>
    </row>
    <row r="1695" spans="4:5" x14ac:dyDescent="0.3">
      <c r="D1695" t="s">
        <v>2540</v>
      </c>
      <c r="E1695" s="42">
        <v>422.36099999999999</v>
      </c>
    </row>
    <row r="1696" spans="4:5" x14ac:dyDescent="0.3">
      <c r="D1696" t="s">
        <v>223</v>
      </c>
      <c r="E1696" s="42">
        <v>421.20099999999996</v>
      </c>
    </row>
    <row r="1697" spans="4:5" x14ac:dyDescent="0.3">
      <c r="D1697" t="s">
        <v>226</v>
      </c>
      <c r="E1697" s="42">
        <v>421.14699999999999</v>
      </c>
    </row>
    <row r="1698" spans="4:5" x14ac:dyDescent="0.3">
      <c r="D1698" t="s">
        <v>1838</v>
      </c>
      <c r="E1698" s="42">
        <v>420.78970000000004</v>
      </c>
    </row>
    <row r="1699" spans="4:5" x14ac:dyDescent="0.3">
      <c r="D1699" t="s">
        <v>1165</v>
      </c>
      <c r="E1699" s="42">
        <v>419.28140000000002</v>
      </c>
    </row>
    <row r="1700" spans="4:5" x14ac:dyDescent="0.3">
      <c r="D1700" t="s">
        <v>2014</v>
      </c>
      <c r="E1700" s="42">
        <v>416.1703</v>
      </c>
    </row>
    <row r="1701" spans="4:5" x14ac:dyDescent="0.3">
      <c r="D1701" t="s">
        <v>1528</v>
      </c>
      <c r="E1701" s="42">
        <v>416.1703</v>
      </c>
    </row>
    <row r="1702" spans="4:5" x14ac:dyDescent="0.3">
      <c r="D1702" t="s">
        <v>2280</v>
      </c>
      <c r="E1702" s="42">
        <v>414.87419999999997</v>
      </c>
    </row>
    <row r="1703" spans="4:5" x14ac:dyDescent="0.3">
      <c r="D1703" t="s">
        <v>2277</v>
      </c>
      <c r="E1703" s="42">
        <v>414.40869999999995</v>
      </c>
    </row>
    <row r="1704" spans="4:5" x14ac:dyDescent="0.3">
      <c r="D1704" t="s">
        <v>991</v>
      </c>
      <c r="E1704" s="42">
        <v>413.00880000000001</v>
      </c>
    </row>
    <row r="1705" spans="4:5" x14ac:dyDescent="0.3">
      <c r="D1705" t="s">
        <v>836</v>
      </c>
      <c r="E1705" s="42">
        <v>410.93629999999996</v>
      </c>
    </row>
    <row r="1706" spans="4:5" x14ac:dyDescent="0.3">
      <c r="D1706" t="s">
        <v>431</v>
      </c>
      <c r="E1706" s="42">
        <v>409.10790000000003</v>
      </c>
    </row>
    <row r="1707" spans="4:5" x14ac:dyDescent="0.3">
      <c r="D1707" t="s">
        <v>1404</v>
      </c>
      <c r="E1707" s="42">
        <v>407.42449999999997</v>
      </c>
    </row>
    <row r="1708" spans="4:5" x14ac:dyDescent="0.3">
      <c r="D1708" t="s">
        <v>636</v>
      </c>
      <c r="E1708" s="42">
        <v>406.68580000000003</v>
      </c>
    </row>
    <row r="1709" spans="4:5" x14ac:dyDescent="0.3">
      <c r="D1709" t="s">
        <v>2206</v>
      </c>
      <c r="E1709" s="42">
        <v>405.3107</v>
      </c>
    </row>
    <row r="1710" spans="4:5" x14ac:dyDescent="0.3">
      <c r="D1710" t="s">
        <v>688</v>
      </c>
      <c r="E1710" s="42">
        <v>400.68209999999999</v>
      </c>
    </row>
    <row r="1711" spans="4:5" x14ac:dyDescent="0.3">
      <c r="D1711" t="s">
        <v>2141</v>
      </c>
      <c r="E1711" s="42">
        <v>400.62740000000002</v>
      </c>
    </row>
    <row r="1712" spans="4:5" x14ac:dyDescent="0.3">
      <c r="D1712" t="s">
        <v>881</v>
      </c>
      <c r="E1712" s="42">
        <v>400.47649999999999</v>
      </c>
    </row>
    <row r="1713" spans="4:5" x14ac:dyDescent="0.3">
      <c r="D1713" t="s">
        <v>1967</v>
      </c>
      <c r="E1713" s="42">
        <v>400.46360000000004</v>
      </c>
    </row>
    <row r="1714" spans="4:5" x14ac:dyDescent="0.3">
      <c r="D1714" t="s">
        <v>1475</v>
      </c>
      <c r="E1714" s="42">
        <v>400.39280000000002</v>
      </c>
    </row>
    <row r="1715" spans="4:5" x14ac:dyDescent="0.3">
      <c r="D1715" t="s">
        <v>2218</v>
      </c>
      <c r="E1715" s="42">
        <v>399.2681</v>
      </c>
    </row>
    <row r="1716" spans="4:5" x14ac:dyDescent="0.3">
      <c r="D1716" t="s">
        <v>1002</v>
      </c>
      <c r="E1716" s="42">
        <v>398.56040000000002</v>
      </c>
    </row>
    <row r="1717" spans="4:5" x14ac:dyDescent="0.3">
      <c r="D1717" t="s">
        <v>2268</v>
      </c>
      <c r="E1717" s="42">
        <v>398.27300000000002</v>
      </c>
    </row>
    <row r="1718" spans="4:5" x14ac:dyDescent="0.3">
      <c r="D1718" t="s">
        <v>1430</v>
      </c>
      <c r="E1718" s="42">
        <v>397.34619999999995</v>
      </c>
    </row>
    <row r="1719" spans="4:5" x14ac:dyDescent="0.3">
      <c r="D1719" t="s">
        <v>1479</v>
      </c>
      <c r="E1719" s="42">
        <v>396.54380000000003</v>
      </c>
    </row>
    <row r="1720" spans="4:5" x14ac:dyDescent="0.3">
      <c r="D1720" t="s">
        <v>440</v>
      </c>
      <c r="E1720" s="42">
        <v>396.06920000000002</v>
      </c>
    </row>
    <row r="1721" spans="4:5" x14ac:dyDescent="0.3">
      <c r="D1721" t="s">
        <v>1509</v>
      </c>
      <c r="E1721" s="42">
        <v>395.81349999999998</v>
      </c>
    </row>
    <row r="1722" spans="4:5" x14ac:dyDescent="0.3">
      <c r="D1722" t="s">
        <v>600</v>
      </c>
      <c r="E1722" s="42">
        <v>395.79380000000003</v>
      </c>
    </row>
    <row r="1723" spans="4:5" x14ac:dyDescent="0.3">
      <c r="D1723" t="s">
        <v>1517</v>
      </c>
      <c r="E1723" s="42">
        <v>394.32330000000002</v>
      </c>
    </row>
    <row r="1724" spans="4:5" x14ac:dyDescent="0.3">
      <c r="D1724" t="s">
        <v>1163</v>
      </c>
      <c r="E1724" s="42">
        <v>394.32330000000002</v>
      </c>
    </row>
    <row r="1725" spans="4:5" x14ac:dyDescent="0.3">
      <c r="D1725" t="s">
        <v>1044</v>
      </c>
      <c r="E1725" s="42">
        <v>394.32330000000002</v>
      </c>
    </row>
    <row r="1726" spans="4:5" x14ac:dyDescent="0.3">
      <c r="D1726" t="s">
        <v>1818</v>
      </c>
      <c r="E1726" s="42">
        <v>394.26659999999998</v>
      </c>
    </row>
    <row r="1727" spans="4:5" x14ac:dyDescent="0.3">
      <c r="D1727" t="s">
        <v>445</v>
      </c>
      <c r="E1727" s="42">
        <v>393.91579999999999</v>
      </c>
    </row>
    <row r="1728" spans="4:5" x14ac:dyDescent="0.3">
      <c r="D1728" t="s">
        <v>1315</v>
      </c>
      <c r="E1728" s="42">
        <v>393.19490000000002</v>
      </c>
    </row>
    <row r="1729" spans="4:5" x14ac:dyDescent="0.3">
      <c r="D1729" t="s">
        <v>2102</v>
      </c>
      <c r="E1729" s="42">
        <v>392.68079999999998</v>
      </c>
    </row>
    <row r="1730" spans="4:5" x14ac:dyDescent="0.3">
      <c r="D1730" t="s">
        <v>2085</v>
      </c>
      <c r="E1730" s="42">
        <v>392.68079999999998</v>
      </c>
    </row>
    <row r="1731" spans="4:5" x14ac:dyDescent="0.3">
      <c r="D1731" t="s">
        <v>1471</v>
      </c>
      <c r="E1731" s="42">
        <v>392.68079999999998</v>
      </c>
    </row>
    <row r="1732" spans="4:5" x14ac:dyDescent="0.3">
      <c r="D1732" t="s">
        <v>1580</v>
      </c>
      <c r="E1732" s="42">
        <v>392.68079999999998</v>
      </c>
    </row>
    <row r="1733" spans="4:5" x14ac:dyDescent="0.3">
      <c r="D1733" t="s">
        <v>2368</v>
      </c>
      <c r="E1733" s="42">
        <v>391.06729999999999</v>
      </c>
    </row>
    <row r="1734" spans="4:5" x14ac:dyDescent="0.3">
      <c r="D1734" t="s">
        <v>922</v>
      </c>
      <c r="E1734" s="42">
        <v>389.48300000000006</v>
      </c>
    </row>
    <row r="1735" spans="4:5" x14ac:dyDescent="0.3">
      <c r="D1735" t="s">
        <v>716</v>
      </c>
      <c r="E1735" s="42">
        <v>388.48789999999997</v>
      </c>
    </row>
    <row r="1736" spans="4:5" x14ac:dyDescent="0.3">
      <c r="D1736" t="s">
        <v>269</v>
      </c>
      <c r="E1736" s="42">
        <v>388.15939999999995</v>
      </c>
    </row>
    <row r="1737" spans="4:5" x14ac:dyDescent="0.3">
      <c r="D1737" t="s">
        <v>1463</v>
      </c>
      <c r="E1737" s="42">
        <v>387.92470000000003</v>
      </c>
    </row>
    <row r="1738" spans="4:5" x14ac:dyDescent="0.3">
      <c r="D1738" t="s">
        <v>656</v>
      </c>
      <c r="E1738" s="42">
        <v>387.74439999999998</v>
      </c>
    </row>
    <row r="1739" spans="4:5" x14ac:dyDescent="0.3">
      <c r="D1739" t="s">
        <v>2199</v>
      </c>
      <c r="E1739" s="42">
        <v>386.38529999999997</v>
      </c>
    </row>
    <row r="1740" spans="4:5" x14ac:dyDescent="0.3">
      <c r="D1740" t="s">
        <v>1133</v>
      </c>
      <c r="E1740" s="42">
        <v>384.85770000000002</v>
      </c>
    </row>
    <row r="1741" spans="4:5" x14ac:dyDescent="0.3">
      <c r="D1741" t="s">
        <v>1259</v>
      </c>
      <c r="E1741" s="42">
        <v>384.49429999999995</v>
      </c>
    </row>
    <row r="1742" spans="4:5" x14ac:dyDescent="0.3">
      <c r="D1742" t="s">
        <v>943</v>
      </c>
      <c r="E1742" s="42">
        <v>382.35289999999998</v>
      </c>
    </row>
    <row r="1743" spans="4:5" x14ac:dyDescent="0.3">
      <c r="D1743" t="s">
        <v>1577</v>
      </c>
      <c r="E1743" s="42">
        <v>381.69620000000003</v>
      </c>
    </row>
    <row r="1744" spans="4:5" x14ac:dyDescent="0.3">
      <c r="D1744" t="s">
        <v>1721</v>
      </c>
      <c r="E1744" s="42">
        <v>380.93099999999998</v>
      </c>
    </row>
    <row r="1745" spans="4:5" x14ac:dyDescent="0.3">
      <c r="D1745" t="s">
        <v>2056</v>
      </c>
      <c r="E1745" s="42">
        <v>380.81329999999997</v>
      </c>
    </row>
    <row r="1746" spans="4:5" x14ac:dyDescent="0.3">
      <c r="D1746" t="s">
        <v>2257</v>
      </c>
      <c r="E1746" s="42">
        <v>380.10440000000006</v>
      </c>
    </row>
    <row r="1747" spans="4:5" x14ac:dyDescent="0.3">
      <c r="D1747" t="s">
        <v>1074</v>
      </c>
      <c r="E1747" s="42">
        <v>379.47309999999999</v>
      </c>
    </row>
    <row r="1748" spans="4:5" x14ac:dyDescent="0.3">
      <c r="D1748" t="s">
        <v>2022</v>
      </c>
      <c r="E1748" s="42">
        <v>378.53469999999999</v>
      </c>
    </row>
    <row r="1749" spans="4:5" x14ac:dyDescent="0.3">
      <c r="D1749" t="s">
        <v>353</v>
      </c>
      <c r="E1749" s="42">
        <v>378.13979999999998</v>
      </c>
    </row>
    <row r="1750" spans="4:5" x14ac:dyDescent="0.3">
      <c r="D1750" t="s">
        <v>1225</v>
      </c>
      <c r="E1750" s="42">
        <v>377.5831</v>
      </c>
    </row>
    <row r="1751" spans="4:5" x14ac:dyDescent="0.3">
      <c r="D1751" t="s">
        <v>1217</v>
      </c>
      <c r="E1751" s="42">
        <v>376.84170000000006</v>
      </c>
    </row>
    <row r="1752" spans="4:5" x14ac:dyDescent="0.3">
      <c r="D1752" t="s">
        <v>1045</v>
      </c>
      <c r="E1752" s="42">
        <v>376.74210000000005</v>
      </c>
    </row>
    <row r="1753" spans="4:5" x14ac:dyDescent="0.3">
      <c r="D1753" t="s">
        <v>297</v>
      </c>
      <c r="E1753" s="42">
        <v>372.47</v>
      </c>
    </row>
    <row r="1754" spans="4:5" x14ac:dyDescent="0.3">
      <c r="D1754" t="s">
        <v>2361</v>
      </c>
      <c r="E1754" s="42">
        <v>371.79830000000004</v>
      </c>
    </row>
    <row r="1755" spans="4:5" x14ac:dyDescent="0.3">
      <c r="D1755" t="s">
        <v>999</v>
      </c>
      <c r="E1755" s="42">
        <v>370.4545</v>
      </c>
    </row>
    <row r="1756" spans="4:5" x14ac:dyDescent="0.3">
      <c r="D1756" t="s">
        <v>331</v>
      </c>
      <c r="E1756" s="42">
        <v>370.28409999999997</v>
      </c>
    </row>
    <row r="1757" spans="4:5" x14ac:dyDescent="0.3">
      <c r="D1757" t="s">
        <v>1085</v>
      </c>
      <c r="E1757" s="42">
        <v>370.08980000000003</v>
      </c>
    </row>
    <row r="1758" spans="4:5" x14ac:dyDescent="0.3">
      <c r="D1758" t="s">
        <v>2454</v>
      </c>
      <c r="E1758" s="42">
        <v>369.25809999999996</v>
      </c>
    </row>
    <row r="1759" spans="4:5" x14ac:dyDescent="0.3">
      <c r="D1759" t="s">
        <v>2413</v>
      </c>
      <c r="E1759" s="42">
        <v>368.75119999999998</v>
      </c>
    </row>
    <row r="1760" spans="4:5" x14ac:dyDescent="0.3">
      <c r="D1760" t="s">
        <v>783</v>
      </c>
      <c r="E1760" s="42">
        <v>368.22379999999998</v>
      </c>
    </row>
    <row r="1761" spans="4:5" x14ac:dyDescent="0.3">
      <c r="D1761" t="s">
        <v>461</v>
      </c>
      <c r="E1761" s="42">
        <v>368.03100000000001</v>
      </c>
    </row>
    <row r="1762" spans="4:5" x14ac:dyDescent="0.3">
      <c r="D1762" t="s">
        <v>867</v>
      </c>
      <c r="E1762" s="42">
        <v>366.91899999999998</v>
      </c>
    </row>
    <row r="1763" spans="4:5" x14ac:dyDescent="0.3">
      <c r="D1763" t="s">
        <v>726</v>
      </c>
      <c r="E1763" s="42">
        <v>364.1438</v>
      </c>
    </row>
    <row r="1764" spans="4:5" x14ac:dyDescent="0.3">
      <c r="D1764" t="s">
        <v>549</v>
      </c>
      <c r="E1764" s="42">
        <v>363.96229999999997</v>
      </c>
    </row>
    <row r="1765" spans="4:5" x14ac:dyDescent="0.3">
      <c r="D1765" t="s">
        <v>443</v>
      </c>
      <c r="E1765" s="42">
        <v>363.01069999999999</v>
      </c>
    </row>
    <row r="1766" spans="4:5" x14ac:dyDescent="0.3">
      <c r="D1766" t="s">
        <v>2167</v>
      </c>
      <c r="E1766" s="42">
        <v>362.97289999999998</v>
      </c>
    </row>
    <row r="1767" spans="4:5" x14ac:dyDescent="0.3">
      <c r="D1767" t="s">
        <v>2258</v>
      </c>
      <c r="E1767" s="42">
        <v>362.95400000000001</v>
      </c>
    </row>
    <row r="1768" spans="4:5" x14ac:dyDescent="0.3">
      <c r="D1768" t="s">
        <v>1619</v>
      </c>
      <c r="E1768" s="42">
        <v>360.39339999999999</v>
      </c>
    </row>
    <row r="1769" spans="4:5" x14ac:dyDescent="0.3">
      <c r="D1769" t="s">
        <v>971</v>
      </c>
      <c r="E1769" s="42">
        <v>358.78039999999999</v>
      </c>
    </row>
    <row r="1770" spans="4:5" x14ac:dyDescent="0.3">
      <c r="D1770" t="s">
        <v>2112</v>
      </c>
      <c r="E1770" s="42">
        <v>358.24009999999998</v>
      </c>
    </row>
    <row r="1771" spans="4:5" x14ac:dyDescent="0.3">
      <c r="D1771" t="s">
        <v>286</v>
      </c>
      <c r="E1771" s="42">
        <v>357.51760000000002</v>
      </c>
    </row>
    <row r="1772" spans="4:5" x14ac:dyDescent="0.3">
      <c r="D1772" t="s">
        <v>1266</v>
      </c>
      <c r="E1772" s="42">
        <v>357.18950000000001</v>
      </c>
    </row>
    <row r="1773" spans="4:5" x14ac:dyDescent="0.3">
      <c r="D1773" t="s">
        <v>979</v>
      </c>
      <c r="E1773" s="42">
        <v>356.70030000000003</v>
      </c>
    </row>
    <row r="1774" spans="4:5" x14ac:dyDescent="0.3">
      <c r="D1774" t="s">
        <v>824</v>
      </c>
      <c r="E1774" s="42">
        <v>356.11170000000004</v>
      </c>
    </row>
    <row r="1775" spans="4:5" x14ac:dyDescent="0.3">
      <c r="D1775" t="s">
        <v>1154</v>
      </c>
      <c r="E1775" s="42">
        <v>354.0829</v>
      </c>
    </row>
    <row r="1776" spans="4:5" x14ac:dyDescent="0.3">
      <c r="D1776" t="s">
        <v>476</v>
      </c>
      <c r="E1776" s="42">
        <v>352.86869999999999</v>
      </c>
    </row>
    <row r="1777" spans="4:5" x14ac:dyDescent="0.3">
      <c r="D1777" t="s">
        <v>2542</v>
      </c>
      <c r="E1777" s="42">
        <v>350.45920000000001</v>
      </c>
    </row>
    <row r="1778" spans="4:5" x14ac:dyDescent="0.3">
      <c r="D1778" t="s">
        <v>1864</v>
      </c>
      <c r="E1778" s="42">
        <v>350.45920000000001</v>
      </c>
    </row>
    <row r="1779" spans="4:5" x14ac:dyDescent="0.3">
      <c r="D1779" t="s">
        <v>1254</v>
      </c>
      <c r="E1779" s="42">
        <v>349.80610000000001</v>
      </c>
    </row>
    <row r="1780" spans="4:5" x14ac:dyDescent="0.3">
      <c r="D1780" t="s">
        <v>710</v>
      </c>
      <c r="E1780" s="42">
        <v>346.92919999999998</v>
      </c>
    </row>
    <row r="1781" spans="4:5" x14ac:dyDescent="0.3">
      <c r="D1781" t="s">
        <v>432</v>
      </c>
      <c r="E1781" s="42">
        <v>345.64449999999999</v>
      </c>
    </row>
    <row r="1782" spans="4:5" x14ac:dyDescent="0.3">
      <c r="D1782" t="s">
        <v>544</v>
      </c>
      <c r="E1782" s="42">
        <v>344.08580000000001</v>
      </c>
    </row>
    <row r="1783" spans="4:5" x14ac:dyDescent="0.3">
      <c r="D1783" t="s">
        <v>1401</v>
      </c>
      <c r="E1783" s="42">
        <v>342.89679999999998</v>
      </c>
    </row>
    <row r="1784" spans="4:5" x14ac:dyDescent="0.3">
      <c r="D1784" t="s">
        <v>2184</v>
      </c>
      <c r="E1784" s="42">
        <v>341.5829</v>
      </c>
    </row>
    <row r="1785" spans="4:5" x14ac:dyDescent="0.3">
      <c r="D1785" t="s">
        <v>1342</v>
      </c>
      <c r="E1785" s="42">
        <v>341.01250000000005</v>
      </c>
    </row>
    <row r="1786" spans="4:5" x14ac:dyDescent="0.3">
      <c r="D1786" t="s">
        <v>1422</v>
      </c>
      <c r="E1786" s="42">
        <v>340.9658</v>
      </c>
    </row>
    <row r="1787" spans="4:5" x14ac:dyDescent="0.3">
      <c r="D1787" t="s">
        <v>916</v>
      </c>
      <c r="E1787" s="42">
        <v>339.7747</v>
      </c>
    </row>
    <row r="1788" spans="4:5" x14ac:dyDescent="0.3">
      <c r="D1788" t="s">
        <v>1121</v>
      </c>
      <c r="E1788" s="42">
        <v>339.22190000000001</v>
      </c>
    </row>
    <row r="1789" spans="4:5" x14ac:dyDescent="0.3">
      <c r="D1789" t="s">
        <v>2245</v>
      </c>
      <c r="E1789" s="42">
        <v>337.93800000000005</v>
      </c>
    </row>
    <row r="1790" spans="4:5" x14ac:dyDescent="0.3">
      <c r="D1790" t="s">
        <v>1613</v>
      </c>
      <c r="E1790" s="42">
        <v>337.92660000000001</v>
      </c>
    </row>
    <row r="1791" spans="4:5" x14ac:dyDescent="0.3">
      <c r="D1791" t="s">
        <v>2509</v>
      </c>
      <c r="E1791" s="42">
        <v>336.63679999999999</v>
      </c>
    </row>
    <row r="1792" spans="4:5" x14ac:dyDescent="0.3">
      <c r="D1792" t="s">
        <v>342</v>
      </c>
      <c r="E1792" s="42">
        <v>334.06560000000002</v>
      </c>
    </row>
    <row r="1793" spans="4:5" x14ac:dyDescent="0.3">
      <c r="D1793" t="s">
        <v>1057</v>
      </c>
      <c r="E1793" s="42">
        <v>332.8304</v>
      </c>
    </row>
    <row r="1794" spans="4:5" x14ac:dyDescent="0.3">
      <c r="D1794" t="s">
        <v>1643</v>
      </c>
      <c r="E1794" s="42">
        <v>331.44920000000002</v>
      </c>
    </row>
    <row r="1795" spans="4:5" x14ac:dyDescent="0.3">
      <c r="D1795" t="s">
        <v>2026</v>
      </c>
      <c r="E1795" s="42">
        <v>330.78309999999999</v>
      </c>
    </row>
    <row r="1796" spans="4:5" x14ac:dyDescent="0.3">
      <c r="D1796" t="s">
        <v>1793</v>
      </c>
      <c r="E1796" s="42">
        <v>330.13829999999996</v>
      </c>
    </row>
    <row r="1797" spans="4:5" x14ac:dyDescent="0.3">
      <c r="D1797" t="s">
        <v>1421</v>
      </c>
      <c r="E1797" s="42">
        <v>329.08699999999999</v>
      </c>
    </row>
    <row r="1798" spans="4:5" x14ac:dyDescent="0.3">
      <c r="D1798" t="s">
        <v>819</v>
      </c>
      <c r="E1798" s="42">
        <v>328.74040000000002</v>
      </c>
    </row>
    <row r="1799" spans="4:5" x14ac:dyDescent="0.3">
      <c r="D1799" t="s">
        <v>2089</v>
      </c>
      <c r="E1799" s="42">
        <v>328.55549999999999</v>
      </c>
    </row>
    <row r="1800" spans="4:5" x14ac:dyDescent="0.3">
      <c r="D1800" t="s">
        <v>1759</v>
      </c>
      <c r="E1800" s="42">
        <v>328.55549999999999</v>
      </c>
    </row>
    <row r="1801" spans="4:5" x14ac:dyDescent="0.3">
      <c r="D1801" t="s">
        <v>1628</v>
      </c>
      <c r="E1801" s="42">
        <v>328.55549999999999</v>
      </c>
    </row>
    <row r="1802" spans="4:5" x14ac:dyDescent="0.3">
      <c r="D1802" t="s">
        <v>2238</v>
      </c>
      <c r="E1802" s="42">
        <v>326.2826</v>
      </c>
    </row>
    <row r="1803" spans="4:5" x14ac:dyDescent="0.3">
      <c r="D1803" t="s">
        <v>703</v>
      </c>
      <c r="E1803" s="42">
        <v>324.36680000000001</v>
      </c>
    </row>
    <row r="1804" spans="4:5" x14ac:dyDescent="0.3">
      <c r="D1804" t="s">
        <v>1802</v>
      </c>
      <c r="E1804" s="42">
        <v>323.35930000000002</v>
      </c>
    </row>
    <row r="1805" spans="4:5" x14ac:dyDescent="0.3">
      <c r="D1805" t="s">
        <v>1136</v>
      </c>
      <c r="E1805" s="42">
        <v>322.24509999999998</v>
      </c>
    </row>
    <row r="1806" spans="4:5" x14ac:dyDescent="0.3">
      <c r="D1806" t="s">
        <v>1737</v>
      </c>
      <c r="E1806" s="42">
        <v>321.4246</v>
      </c>
    </row>
    <row r="1807" spans="4:5" x14ac:dyDescent="0.3">
      <c r="D1807" t="s">
        <v>1634</v>
      </c>
      <c r="E1807" s="42">
        <v>320.92399999999998</v>
      </c>
    </row>
    <row r="1808" spans="4:5" x14ac:dyDescent="0.3">
      <c r="D1808" t="s">
        <v>2490</v>
      </c>
      <c r="E1808" s="42">
        <v>320.69640000000004</v>
      </c>
    </row>
    <row r="1809" spans="4:5" x14ac:dyDescent="0.3">
      <c r="D1809" t="s">
        <v>1550</v>
      </c>
      <c r="E1809" s="42">
        <v>319.76</v>
      </c>
    </row>
    <row r="1810" spans="4:5" x14ac:dyDescent="0.3">
      <c r="D1810" t="s">
        <v>1868</v>
      </c>
      <c r="E1810" s="42">
        <v>319.20330000000001</v>
      </c>
    </row>
    <row r="1811" spans="4:5" x14ac:dyDescent="0.3">
      <c r="D1811" t="s">
        <v>959</v>
      </c>
      <c r="E1811" s="42">
        <v>319.15290000000005</v>
      </c>
    </row>
    <row r="1812" spans="4:5" x14ac:dyDescent="0.3">
      <c r="D1812" t="s">
        <v>648</v>
      </c>
      <c r="E1812" s="42">
        <v>319.15289999999999</v>
      </c>
    </row>
    <row r="1813" spans="4:5" x14ac:dyDescent="0.3">
      <c r="D1813" t="s">
        <v>1360</v>
      </c>
      <c r="E1813" s="42">
        <v>319.14660000000003</v>
      </c>
    </row>
    <row r="1814" spans="4:5" x14ac:dyDescent="0.3">
      <c r="D1814" t="s">
        <v>2134</v>
      </c>
      <c r="E1814" s="42">
        <v>319.12140000000005</v>
      </c>
    </row>
    <row r="1815" spans="4:5" x14ac:dyDescent="0.3">
      <c r="D1815" t="s">
        <v>268</v>
      </c>
      <c r="E1815" s="42">
        <v>319.10210000000001</v>
      </c>
    </row>
    <row r="1816" spans="4:5" x14ac:dyDescent="0.3">
      <c r="D1816" t="s">
        <v>1258</v>
      </c>
      <c r="E1816" s="42">
        <v>317.3938</v>
      </c>
    </row>
    <row r="1817" spans="4:5" x14ac:dyDescent="0.3">
      <c r="D1817" t="s">
        <v>2471</v>
      </c>
      <c r="E1817" s="42">
        <v>316.69920000000002</v>
      </c>
    </row>
    <row r="1818" spans="4:5" x14ac:dyDescent="0.3">
      <c r="D1818" t="s">
        <v>411</v>
      </c>
      <c r="E1818" s="42">
        <v>316.09339999999997</v>
      </c>
    </row>
    <row r="1819" spans="4:5" x14ac:dyDescent="0.3">
      <c r="D1819" t="s">
        <v>962</v>
      </c>
      <c r="E1819" s="42">
        <v>316.03550000000001</v>
      </c>
    </row>
    <row r="1820" spans="4:5" x14ac:dyDescent="0.3">
      <c r="D1820" t="s">
        <v>1285</v>
      </c>
      <c r="E1820" s="42">
        <v>315.44630000000001</v>
      </c>
    </row>
    <row r="1821" spans="4:5" x14ac:dyDescent="0.3">
      <c r="D1821" t="s">
        <v>1665</v>
      </c>
      <c r="E1821" s="42">
        <v>315.25870000000003</v>
      </c>
    </row>
    <row r="1822" spans="4:5" x14ac:dyDescent="0.3">
      <c r="D1822" t="s">
        <v>380</v>
      </c>
      <c r="E1822" s="42">
        <v>314.13229999999999</v>
      </c>
    </row>
    <row r="1823" spans="4:5" x14ac:dyDescent="0.3">
      <c r="D1823" t="s">
        <v>1356</v>
      </c>
      <c r="E1823" s="42">
        <v>313.38209999999998</v>
      </c>
    </row>
    <row r="1824" spans="4:5" x14ac:dyDescent="0.3">
      <c r="D1824" t="s">
        <v>309</v>
      </c>
      <c r="E1824" s="42">
        <v>313.19329999999997</v>
      </c>
    </row>
    <row r="1825" spans="4:5" x14ac:dyDescent="0.3">
      <c r="D1825" t="s">
        <v>302</v>
      </c>
      <c r="E1825" s="42">
        <v>312.80469999999997</v>
      </c>
    </row>
    <row r="1826" spans="4:5" x14ac:dyDescent="0.3">
      <c r="D1826" t="s">
        <v>2546</v>
      </c>
      <c r="E1826" s="42">
        <v>312.67439999999999</v>
      </c>
    </row>
    <row r="1827" spans="4:5" x14ac:dyDescent="0.3">
      <c r="D1827" t="s">
        <v>601</v>
      </c>
      <c r="E1827" s="42">
        <v>312.3236</v>
      </c>
    </row>
    <row r="1828" spans="4:5" x14ac:dyDescent="0.3">
      <c r="D1828" t="s">
        <v>341</v>
      </c>
      <c r="E1828" s="42">
        <v>311.67160000000001</v>
      </c>
    </row>
    <row r="1829" spans="4:5" x14ac:dyDescent="0.3">
      <c r="D1829" t="s">
        <v>839</v>
      </c>
      <c r="E1829" s="42">
        <v>310.88259999999997</v>
      </c>
    </row>
    <row r="1830" spans="4:5" x14ac:dyDescent="0.3">
      <c r="D1830" t="s">
        <v>1174</v>
      </c>
      <c r="E1830" s="42">
        <v>310.63299999999998</v>
      </c>
    </row>
    <row r="1831" spans="4:5" x14ac:dyDescent="0.3">
      <c r="D1831" t="s">
        <v>2366</v>
      </c>
      <c r="E1831" s="42">
        <v>310.04319999999996</v>
      </c>
    </row>
    <row r="1832" spans="4:5" x14ac:dyDescent="0.3">
      <c r="D1832" t="s">
        <v>1375</v>
      </c>
      <c r="E1832" s="42">
        <v>309.75580000000002</v>
      </c>
    </row>
    <row r="1833" spans="4:5" x14ac:dyDescent="0.3">
      <c r="D1833" t="s">
        <v>2295</v>
      </c>
      <c r="E1833" s="42">
        <v>309.69990000000001</v>
      </c>
    </row>
    <row r="1834" spans="4:5" x14ac:dyDescent="0.3">
      <c r="D1834" t="s">
        <v>239</v>
      </c>
      <c r="E1834" s="42">
        <v>309.66210000000001</v>
      </c>
    </row>
    <row r="1835" spans="4:5" x14ac:dyDescent="0.3">
      <c r="D1835" t="s">
        <v>2000</v>
      </c>
      <c r="E1835" s="42">
        <v>308.41120000000006</v>
      </c>
    </row>
    <row r="1836" spans="4:5" x14ac:dyDescent="0.3">
      <c r="D1836" t="s">
        <v>1744</v>
      </c>
      <c r="E1836" s="42">
        <v>308.1857</v>
      </c>
    </row>
    <row r="1837" spans="4:5" x14ac:dyDescent="0.3">
      <c r="D1837" t="s">
        <v>1376</v>
      </c>
      <c r="E1837" s="42">
        <v>307.803</v>
      </c>
    </row>
    <row r="1838" spans="4:5" x14ac:dyDescent="0.3">
      <c r="D1838" t="s">
        <v>437</v>
      </c>
      <c r="E1838" s="42">
        <v>306.9008</v>
      </c>
    </row>
    <row r="1839" spans="4:5" x14ac:dyDescent="0.3">
      <c r="D1839" t="s">
        <v>379</v>
      </c>
      <c r="E1839" s="42">
        <v>306.46280000000002</v>
      </c>
    </row>
    <row r="1840" spans="4:5" x14ac:dyDescent="0.3">
      <c r="D1840" t="s">
        <v>2159</v>
      </c>
      <c r="E1840" s="42">
        <v>306.39690000000002</v>
      </c>
    </row>
    <row r="1841" spans="4:5" x14ac:dyDescent="0.3">
      <c r="D1841" t="s">
        <v>1132</v>
      </c>
      <c r="E1841" s="42">
        <v>305.99239999999998</v>
      </c>
    </row>
    <row r="1842" spans="4:5" x14ac:dyDescent="0.3">
      <c r="D1842" t="s">
        <v>1224</v>
      </c>
      <c r="E1842" s="42">
        <v>305.97500000000002</v>
      </c>
    </row>
    <row r="1843" spans="4:5" x14ac:dyDescent="0.3">
      <c r="D1843" t="s">
        <v>2128</v>
      </c>
      <c r="E1843" s="42">
        <v>304.73379999999997</v>
      </c>
    </row>
    <row r="1844" spans="4:5" x14ac:dyDescent="0.3">
      <c r="D1844" t="s">
        <v>874</v>
      </c>
      <c r="E1844" s="42">
        <v>304.5806</v>
      </c>
    </row>
    <row r="1845" spans="4:5" x14ac:dyDescent="0.3">
      <c r="D1845" t="s">
        <v>2247</v>
      </c>
      <c r="E1845" s="42">
        <v>304.46549999999996</v>
      </c>
    </row>
    <row r="1846" spans="4:5" x14ac:dyDescent="0.3">
      <c r="D1846" t="s">
        <v>1101</v>
      </c>
      <c r="E1846" s="42">
        <v>303.41469999999998</v>
      </c>
    </row>
    <row r="1847" spans="4:5" x14ac:dyDescent="0.3">
      <c r="D1847" t="s">
        <v>2305</v>
      </c>
      <c r="E1847" s="42">
        <v>302.77969999999999</v>
      </c>
    </row>
    <row r="1848" spans="4:5" x14ac:dyDescent="0.3">
      <c r="D1848" t="s">
        <v>1450</v>
      </c>
      <c r="E1848" s="42">
        <v>301.65559999999999</v>
      </c>
    </row>
    <row r="1849" spans="4:5" x14ac:dyDescent="0.3">
      <c r="D1849" t="s">
        <v>2001</v>
      </c>
      <c r="E1849" s="42">
        <v>300.48</v>
      </c>
    </row>
    <row r="1850" spans="4:5" x14ac:dyDescent="0.3">
      <c r="D1850" t="s">
        <v>2324</v>
      </c>
      <c r="E1850" s="42">
        <v>300.30990000000003</v>
      </c>
    </row>
    <row r="1851" spans="4:5" x14ac:dyDescent="0.3">
      <c r="D1851" t="s">
        <v>1594</v>
      </c>
      <c r="E1851" s="42">
        <v>300.16850000000005</v>
      </c>
    </row>
    <row r="1852" spans="4:5" x14ac:dyDescent="0.3">
      <c r="D1852" t="s">
        <v>1067</v>
      </c>
      <c r="E1852" s="42">
        <v>299.98430000000002</v>
      </c>
    </row>
    <row r="1853" spans="4:5" x14ac:dyDescent="0.3">
      <c r="D1853" t="s">
        <v>581</v>
      </c>
      <c r="E1853" s="42">
        <v>299.66539999999998</v>
      </c>
    </row>
    <row r="1854" spans="4:5" x14ac:dyDescent="0.3">
      <c r="D1854" t="s">
        <v>1830</v>
      </c>
      <c r="E1854" s="42">
        <v>299.06510000000003</v>
      </c>
    </row>
    <row r="1855" spans="4:5" x14ac:dyDescent="0.3">
      <c r="D1855" t="s">
        <v>638</v>
      </c>
      <c r="E1855" s="42">
        <v>297.31150000000002</v>
      </c>
    </row>
    <row r="1856" spans="4:5" x14ac:dyDescent="0.3">
      <c r="D1856" t="s">
        <v>1566</v>
      </c>
      <c r="E1856" s="42">
        <v>297.22399999999999</v>
      </c>
    </row>
    <row r="1857" spans="4:5" x14ac:dyDescent="0.3">
      <c r="D1857" t="s">
        <v>2016</v>
      </c>
      <c r="E1857" s="42">
        <v>295.48610000000002</v>
      </c>
    </row>
    <row r="1858" spans="4:5" x14ac:dyDescent="0.3">
      <c r="D1858" t="s">
        <v>1200</v>
      </c>
      <c r="E1858" s="42">
        <v>295.13579999999996</v>
      </c>
    </row>
    <row r="1859" spans="4:5" x14ac:dyDescent="0.3">
      <c r="D1859" t="s">
        <v>2379</v>
      </c>
      <c r="E1859" s="42">
        <v>295.09679999999997</v>
      </c>
    </row>
    <row r="1860" spans="4:5" x14ac:dyDescent="0.3">
      <c r="D1860" t="s">
        <v>2511</v>
      </c>
      <c r="E1860" s="42">
        <v>294.29430000000002</v>
      </c>
    </row>
    <row r="1861" spans="4:5" x14ac:dyDescent="0.3">
      <c r="D1861" t="s">
        <v>2208</v>
      </c>
      <c r="E1861" s="42">
        <v>293.9495</v>
      </c>
    </row>
    <row r="1862" spans="4:5" x14ac:dyDescent="0.3">
      <c r="D1862" t="s">
        <v>2548</v>
      </c>
      <c r="E1862" s="42">
        <v>293.05459999999999</v>
      </c>
    </row>
    <row r="1863" spans="4:5" x14ac:dyDescent="0.3">
      <c r="D1863" t="s">
        <v>2391</v>
      </c>
      <c r="E1863" s="42">
        <v>290.99550000000005</v>
      </c>
    </row>
    <row r="1864" spans="4:5" x14ac:dyDescent="0.3">
      <c r="D1864" t="s">
        <v>1472</v>
      </c>
      <c r="E1864" s="42">
        <v>290.91989999999998</v>
      </c>
    </row>
    <row r="1865" spans="4:5" x14ac:dyDescent="0.3">
      <c r="D1865" t="s">
        <v>689</v>
      </c>
      <c r="E1865" s="42">
        <v>290.91989999999998</v>
      </c>
    </row>
    <row r="1866" spans="4:5" x14ac:dyDescent="0.3">
      <c r="D1866" t="s">
        <v>1615</v>
      </c>
      <c r="E1866" s="42">
        <v>290.36320000000001</v>
      </c>
    </row>
    <row r="1867" spans="4:5" x14ac:dyDescent="0.3">
      <c r="D1867" t="s">
        <v>2064</v>
      </c>
      <c r="E1867" s="42">
        <v>289.92689999999999</v>
      </c>
    </row>
    <row r="1868" spans="4:5" x14ac:dyDescent="0.3">
      <c r="D1868" t="s">
        <v>2468</v>
      </c>
      <c r="E1868" s="42">
        <v>289.291</v>
      </c>
    </row>
    <row r="1869" spans="4:5" x14ac:dyDescent="0.3">
      <c r="D1869" t="s">
        <v>611</v>
      </c>
      <c r="E1869" s="42">
        <v>288.01599999999996</v>
      </c>
    </row>
    <row r="1870" spans="4:5" x14ac:dyDescent="0.3">
      <c r="D1870" t="s">
        <v>2027</v>
      </c>
      <c r="E1870" s="42">
        <v>287.834</v>
      </c>
    </row>
    <row r="1871" spans="4:5" x14ac:dyDescent="0.3">
      <c r="D1871" t="s">
        <v>1186</v>
      </c>
      <c r="E1871" s="42">
        <v>287.73950000000002</v>
      </c>
    </row>
    <row r="1872" spans="4:5" x14ac:dyDescent="0.3">
      <c r="D1872" t="s">
        <v>811</v>
      </c>
      <c r="E1872" s="42">
        <v>287.72730000000001</v>
      </c>
    </row>
    <row r="1873" spans="4:5" x14ac:dyDescent="0.3">
      <c r="D1873" t="s">
        <v>254</v>
      </c>
      <c r="E1873" s="42">
        <v>287.69460000000004</v>
      </c>
    </row>
    <row r="1874" spans="4:5" x14ac:dyDescent="0.3">
      <c r="D1874" t="s">
        <v>998</v>
      </c>
      <c r="E1874" s="42">
        <v>285.70639999999997</v>
      </c>
    </row>
    <row r="1875" spans="4:5" x14ac:dyDescent="0.3">
      <c r="D1875" t="s">
        <v>1784</v>
      </c>
      <c r="E1875" s="42">
        <v>285.57260000000002</v>
      </c>
    </row>
    <row r="1876" spans="4:5" x14ac:dyDescent="0.3">
      <c r="D1876" t="s">
        <v>2030</v>
      </c>
      <c r="E1876" s="42">
        <v>285.38039999999995</v>
      </c>
    </row>
    <row r="1877" spans="4:5" x14ac:dyDescent="0.3">
      <c r="D1877" t="s">
        <v>2384</v>
      </c>
      <c r="E1877" s="42">
        <v>285.30560000000003</v>
      </c>
    </row>
    <row r="1878" spans="4:5" x14ac:dyDescent="0.3">
      <c r="D1878" t="s">
        <v>769</v>
      </c>
      <c r="E1878" s="42">
        <v>285.15219999999999</v>
      </c>
    </row>
    <row r="1879" spans="4:5" x14ac:dyDescent="0.3">
      <c r="D1879" t="s">
        <v>1231</v>
      </c>
      <c r="E1879" s="42">
        <v>284.71030000000002</v>
      </c>
    </row>
    <row r="1880" spans="4:5" x14ac:dyDescent="0.3">
      <c r="D1880" t="s">
        <v>251</v>
      </c>
      <c r="E1880" s="42">
        <v>284.41499999999996</v>
      </c>
    </row>
    <row r="1881" spans="4:5" x14ac:dyDescent="0.3">
      <c r="D1881" t="s">
        <v>2143</v>
      </c>
      <c r="E1881" s="42">
        <v>283.95519999999999</v>
      </c>
    </row>
    <row r="1882" spans="4:5" x14ac:dyDescent="0.3">
      <c r="D1882" t="s">
        <v>1871</v>
      </c>
      <c r="E1882" s="42">
        <v>283.14959999999996</v>
      </c>
    </row>
    <row r="1883" spans="4:5" x14ac:dyDescent="0.3">
      <c r="D1883" t="s">
        <v>584</v>
      </c>
      <c r="E1883" s="42">
        <v>282.46890000000002</v>
      </c>
    </row>
    <row r="1884" spans="4:5" x14ac:dyDescent="0.3">
      <c r="D1884" t="s">
        <v>800</v>
      </c>
      <c r="E1884" s="42">
        <v>280.90519999999998</v>
      </c>
    </row>
    <row r="1885" spans="4:5" x14ac:dyDescent="0.3">
      <c r="D1885" t="s">
        <v>265</v>
      </c>
      <c r="E1885" s="42">
        <v>279.75820000000004</v>
      </c>
    </row>
    <row r="1886" spans="4:5" x14ac:dyDescent="0.3">
      <c r="D1886" t="s">
        <v>850</v>
      </c>
      <c r="E1886" s="42">
        <v>279.12579999999997</v>
      </c>
    </row>
    <row r="1887" spans="4:5" x14ac:dyDescent="0.3">
      <c r="D1887" t="s">
        <v>1889</v>
      </c>
      <c r="E1887" s="42">
        <v>278.63249999999999</v>
      </c>
    </row>
    <row r="1888" spans="4:5" x14ac:dyDescent="0.3">
      <c r="D1888" t="s">
        <v>2504</v>
      </c>
      <c r="E1888" s="42">
        <v>278.42509999999999</v>
      </c>
    </row>
    <row r="1889" spans="4:5" x14ac:dyDescent="0.3">
      <c r="D1889" t="s">
        <v>871</v>
      </c>
      <c r="E1889" s="42">
        <v>277.09539999999998</v>
      </c>
    </row>
    <row r="1890" spans="4:5" x14ac:dyDescent="0.3">
      <c r="D1890" t="s">
        <v>1783</v>
      </c>
      <c r="E1890" s="42">
        <v>276.46730000000002</v>
      </c>
    </row>
    <row r="1891" spans="4:5" x14ac:dyDescent="0.3">
      <c r="D1891" t="s">
        <v>2175</v>
      </c>
      <c r="E1891" s="42">
        <v>275.56720000000001</v>
      </c>
    </row>
    <row r="1892" spans="4:5" x14ac:dyDescent="0.3">
      <c r="D1892" t="s">
        <v>685</v>
      </c>
      <c r="E1892" s="42">
        <v>275.26990000000001</v>
      </c>
    </row>
    <row r="1893" spans="4:5" x14ac:dyDescent="0.3">
      <c r="D1893" t="s">
        <v>259</v>
      </c>
      <c r="E1893" s="42">
        <v>275.2636</v>
      </c>
    </row>
    <row r="1894" spans="4:5" x14ac:dyDescent="0.3">
      <c r="D1894" t="s">
        <v>788</v>
      </c>
      <c r="E1894" s="42">
        <v>275.19</v>
      </c>
    </row>
    <row r="1895" spans="4:5" x14ac:dyDescent="0.3">
      <c r="D1895" t="s">
        <v>1014</v>
      </c>
      <c r="E1895" s="42">
        <v>273.4194</v>
      </c>
    </row>
    <row r="1896" spans="4:5" x14ac:dyDescent="0.3">
      <c r="D1896" t="s">
        <v>725</v>
      </c>
      <c r="E1896" s="42">
        <v>273.02279999999996</v>
      </c>
    </row>
    <row r="1897" spans="4:5" x14ac:dyDescent="0.3">
      <c r="D1897" t="s">
        <v>821</v>
      </c>
      <c r="E1897" s="42">
        <v>272.24700000000001</v>
      </c>
    </row>
    <row r="1898" spans="4:5" x14ac:dyDescent="0.3">
      <c r="D1898" t="s">
        <v>1063</v>
      </c>
      <c r="E1898" s="42">
        <v>272.221</v>
      </c>
    </row>
    <row r="1899" spans="4:5" x14ac:dyDescent="0.3">
      <c r="D1899" t="s">
        <v>2264</v>
      </c>
      <c r="E1899" s="42">
        <v>271.55129999999997</v>
      </c>
    </row>
    <row r="1900" spans="4:5" x14ac:dyDescent="0.3">
      <c r="D1900" t="s">
        <v>1746</v>
      </c>
      <c r="E1900" s="42">
        <v>271.2885</v>
      </c>
    </row>
    <row r="1901" spans="4:5" x14ac:dyDescent="0.3">
      <c r="D1901" t="s">
        <v>2107</v>
      </c>
      <c r="E1901" s="42">
        <v>269.71069999999997</v>
      </c>
    </row>
    <row r="1902" spans="4:5" x14ac:dyDescent="0.3">
      <c r="D1902" t="s">
        <v>2229</v>
      </c>
      <c r="E1902" s="42">
        <v>269.05399999999997</v>
      </c>
    </row>
    <row r="1903" spans="4:5" x14ac:dyDescent="0.3">
      <c r="D1903" t="s">
        <v>913</v>
      </c>
      <c r="E1903" s="42">
        <v>269.00209999999998</v>
      </c>
    </row>
    <row r="1904" spans="4:5" x14ac:dyDescent="0.3">
      <c r="D1904" t="s">
        <v>1712</v>
      </c>
      <c r="E1904" s="42">
        <v>268.84860000000003</v>
      </c>
    </row>
    <row r="1905" spans="4:5" x14ac:dyDescent="0.3">
      <c r="D1905" t="s">
        <v>2604</v>
      </c>
      <c r="E1905" s="42">
        <v>268.21069999999997</v>
      </c>
    </row>
    <row r="1906" spans="4:5" x14ac:dyDescent="0.3">
      <c r="D1906" t="s">
        <v>2465</v>
      </c>
      <c r="E1906" s="42">
        <v>267.57640000000004</v>
      </c>
    </row>
    <row r="1907" spans="4:5" x14ac:dyDescent="0.3">
      <c r="D1907" t="s">
        <v>2063</v>
      </c>
      <c r="E1907" s="42">
        <v>266.98180000000002</v>
      </c>
    </row>
    <row r="1908" spans="4:5" x14ac:dyDescent="0.3">
      <c r="D1908" t="s">
        <v>2487</v>
      </c>
      <c r="E1908" s="42">
        <v>265.94290000000001</v>
      </c>
    </row>
    <row r="1909" spans="4:5" x14ac:dyDescent="0.3">
      <c r="D1909" t="s">
        <v>2147</v>
      </c>
      <c r="E1909" s="42">
        <v>264.09010000000001</v>
      </c>
    </row>
    <row r="1910" spans="4:5" x14ac:dyDescent="0.3">
      <c r="D1910" t="s">
        <v>2608</v>
      </c>
      <c r="E1910" s="42">
        <v>262.92</v>
      </c>
    </row>
    <row r="1911" spans="4:5" x14ac:dyDescent="0.3">
      <c r="D1911" t="s">
        <v>2068</v>
      </c>
      <c r="E1911" s="42">
        <v>262.92</v>
      </c>
    </row>
    <row r="1912" spans="4:5" x14ac:dyDescent="0.3">
      <c r="D1912" t="s">
        <v>1520</v>
      </c>
      <c r="E1912" s="42">
        <v>262.88220000000001</v>
      </c>
    </row>
    <row r="1913" spans="4:5" x14ac:dyDescent="0.3">
      <c r="D1913" t="s">
        <v>1537</v>
      </c>
      <c r="E1913" s="42">
        <v>262.83179999999999</v>
      </c>
    </row>
    <row r="1914" spans="4:5" x14ac:dyDescent="0.3">
      <c r="D1914" t="s">
        <v>1709</v>
      </c>
      <c r="E1914" s="42">
        <v>262.7688</v>
      </c>
    </row>
    <row r="1915" spans="4:5" x14ac:dyDescent="0.3">
      <c r="D1915" t="s">
        <v>796</v>
      </c>
      <c r="E1915" s="42">
        <v>262.6936</v>
      </c>
    </row>
    <row r="1916" spans="4:5" x14ac:dyDescent="0.3">
      <c r="D1916" t="s">
        <v>333</v>
      </c>
      <c r="E1916" s="42">
        <v>261.99239999999998</v>
      </c>
    </row>
    <row r="1917" spans="4:5" x14ac:dyDescent="0.3">
      <c r="D1917" t="s">
        <v>2439</v>
      </c>
      <c r="E1917" s="42">
        <v>261.53559999999999</v>
      </c>
    </row>
    <row r="1918" spans="4:5" x14ac:dyDescent="0.3">
      <c r="D1918" t="s">
        <v>1306</v>
      </c>
      <c r="E1918" s="42">
        <v>261.43049999999999</v>
      </c>
    </row>
    <row r="1919" spans="4:5" x14ac:dyDescent="0.3">
      <c r="D1919" t="s">
        <v>1388</v>
      </c>
      <c r="E1919" s="42">
        <v>261.08010000000002</v>
      </c>
    </row>
    <row r="1920" spans="4:5" x14ac:dyDescent="0.3">
      <c r="D1920" t="s">
        <v>1001</v>
      </c>
      <c r="E1920" s="42">
        <v>259.93290000000002</v>
      </c>
    </row>
    <row r="1921" spans="4:5" x14ac:dyDescent="0.3">
      <c r="D1921" t="s">
        <v>1890</v>
      </c>
      <c r="E1921" s="42">
        <v>259.49540000000002</v>
      </c>
    </row>
    <row r="1922" spans="4:5" x14ac:dyDescent="0.3">
      <c r="D1922" t="s">
        <v>2437</v>
      </c>
      <c r="E1922" s="42">
        <v>256.52140000000003</v>
      </c>
    </row>
    <row r="1923" spans="4:5" x14ac:dyDescent="0.3">
      <c r="D1923" t="s">
        <v>1138</v>
      </c>
      <c r="E1923" s="42">
        <v>255.61810000000003</v>
      </c>
    </row>
    <row r="1924" spans="4:5" x14ac:dyDescent="0.3">
      <c r="D1924" t="s">
        <v>2403</v>
      </c>
      <c r="E1924" s="42">
        <v>253.44810000000001</v>
      </c>
    </row>
    <row r="1925" spans="4:5" x14ac:dyDescent="0.3">
      <c r="D1925" t="s">
        <v>1454</v>
      </c>
      <c r="E1925" s="42">
        <v>253.35990000000001</v>
      </c>
    </row>
    <row r="1926" spans="4:5" x14ac:dyDescent="0.3">
      <c r="D1926" t="s">
        <v>1032</v>
      </c>
      <c r="E1926" s="42">
        <v>253.29689999999999</v>
      </c>
    </row>
    <row r="1927" spans="4:5" x14ac:dyDescent="0.3">
      <c r="D1927" t="s">
        <v>2070</v>
      </c>
      <c r="E1927" s="42">
        <v>252.11419999999998</v>
      </c>
    </row>
    <row r="1928" spans="4:5" x14ac:dyDescent="0.3">
      <c r="D1928" t="s">
        <v>1135</v>
      </c>
      <c r="E1928" s="42">
        <v>251.67140000000001</v>
      </c>
    </row>
    <row r="1929" spans="4:5" x14ac:dyDescent="0.3">
      <c r="D1929" t="s">
        <v>575</v>
      </c>
      <c r="E1929" s="42">
        <v>250.82230000000001</v>
      </c>
    </row>
    <row r="1930" spans="4:5" x14ac:dyDescent="0.3">
      <c r="D1930" t="s">
        <v>2117</v>
      </c>
      <c r="E1930" s="42">
        <v>250.59290000000001</v>
      </c>
    </row>
    <row r="1931" spans="4:5" x14ac:dyDescent="0.3">
      <c r="D1931" t="s">
        <v>2485</v>
      </c>
      <c r="E1931" s="42">
        <v>249.66650000000001</v>
      </c>
    </row>
    <row r="1932" spans="4:5" x14ac:dyDescent="0.3">
      <c r="D1932" t="s">
        <v>1543</v>
      </c>
      <c r="E1932" s="42">
        <v>248.35400000000001</v>
      </c>
    </row>
    <row r="1933" spans="4:5" x14ac:dyDescent="0.3">
      <c r="D1933" t="s">
        <v>1453</v>
      </c>
      <c r="E1933" s="42">
        <v>248.35400000000001</v>
      </c>
    </row>
    <row r="1934" spans="4:5" x14ac:dyDescent="0.3">
      <c r="D1934" t="s">
        <v>547</v>
      </c>
      <c r="E1934" s="42">
        <v>247.7133</v>
      </c>
    </row>
    <row r="1935" spans="4:5" x14ac:dyDescent="0.3">
      <c r="D1935" t="s">
        <v>2129</v>
      </c>
      <c r="E1935" s="42">
        <v>247.67099999999999</v>
      </c>
    </row>
    <row r="1936" spans="4:5" x14ac:dyDescent="0.3">
      <c r="D1936" t="s">
        <v>499</v>
      </c>
      <c r="E1936" s="42">
        <v>247.30579999999998</v>
      </c>
    </row>
    <row r="1937" spans="4:5" x14ac:dyDescent="0.3">
      <c r="D1937" t="s">
        <v>1470</v>
      </c>
      <c r="E1937" s="42">
        <v>247.25739999999999</v>
      </c>
    </row>
    <row r="1938" spans="4:5" x14ac:dyDescent="0.3">
      <c r="D1938" t="s">
        <v>1781</v>
      </c>
      <c r="E1938" s="42">
        <v>246.92509999999999</v>
      </c>
    </row>
    <row r="1939" spans="4:5" x14ac:dyDescent="0.3">
      <c r="D1939" t="s">
        <v>2567</v>
      </c>
      <c r="E1939" s="42">
        <v>245.41030000000001</v>
      </c>
    </row>
    <row r="1940" spans="4:5" x14ac:dyDescent="0.3">
      <c r="D1940" t="s">
        <v>287</v>
      </c>
      <c r="E1940" s="42">
        <v>245.41030000000001</v>
      </c>
    </row>
    <row r="1941" spans="4:5" x14ac:dyDescent="0.3">
      <c r="D1941" t="s">
        <v>414</v>
      </c>
      <c r="E1941" s="42">
        <v>245.35339999999999</v>
      </c>
    </row>
    <row r="1942" spans="4:5" x14ac:dyDescent="0.3">
      <c r="D1942" t="s">
        <v>2320</v>
      </c>
      <c r="E1942" s="42">
        <v>244.06440000000001</v>
      </c>
    </row>
    <row r="1943" spans="4:5" x14ac:dyDescent="0.3">
      <c r="D1943" t="s">
        <v>491</v>
      </c>
      <c r="E1943" s="42">
        <v>244.0581</v>
      </c>
    </row>
    <row r="1944" spans="4:5" x14ac:dyDescent="0.3">
      <c r="D1944" t="s">
        <v>551</v>
      </c>
      <c r="E1944" s="42">
        <v>243.8809</v>
      </c>
    </row>
    <row r="1945" spans="4:5" x14ac:dyDescent="0.3">
      <c r="D1945" t="s">
        <v>2480</v>
      </c>
      <c r="E1945" s="42">
        <v>242.14859999999999</v>
      </c>
    </row>
    <row r="1946" spans="4:5" x14ac:dyDescent="0.3">
      <c r="D1946" t="s">
        <v>2035</v>
      </c>
      <c r="E1946" s="42">
        <v>241.8441</v>
      </c>
    </row>
    <row r="1947" spans="4:5" x14ac:dyDescent="0.3">
      <c r="D1947" t="s">
        <v>894</v>
      </c>
      <c r="E1947" s="42">
        <v>240.94069999999999</v>
      </c>
    </row>
    <row r="1948" spans="4:5" x14ac:dyDescent="0.3">
      <c r="D1948" t="s">
        <v>1087</v>
      </c>
      <c r="E1948" s="42">
        <v>240.24020000000002</v>
      </c>
    </row>
    <row r="1949" spans="4:5" x14ac:dyDescent="0.3">
      <c r="D1949" t="s">
        <v>2270</v>
      </c>
      <c r="E1949" s="42">
        <v>239.98239999999998</v>
      </c>
    </row>
    <row r="1950" spans="4:5" x14ac:dyDescent="0.3">
      <c r="D1950" t="s">
        <v>992</v>
      </c>
      <c r="E1950" s="42">
        <v>239.03729999999999</v>
      </c>
    </row>
    <row r="1951" spans="4:5" x14ac:dyDescent="0.3">
      <c r="D1951" t="s">
        <v>1302</v>
      </c>
      <c r="E1951" s="42">
        <v>237.5855</v>
      </c>
    </row>
    <row r="1952" spans="4:5" x14ac:dyDescent="0.3">
      <c r="D1952" t="s">
        <v>479</v>
      </c>
      <c r="E1952" s="42">
        <v>237.29689999999999</v>
      </c>
    </row>
    <row r="1953" spans="4:5" x14ac:dyDescent="0.3">
      <c r="D1953" t="s">
        <v>1799</v>
      </c>
      <c r="E1953" s="42">
        <v>237.04590000000002</v>
      </c>
    </row>
    <row r="1954" spans="4:5" x14ac:dyDescent="0.3">
      <c r="D1954" t="s">
        <v>778</v>
      </c>
      <c r="E1954" s="42">
        <v>236.4957</v>
      </c>
    </row>
    <row r="1955" spans="4:5" x14ac:dyDescent="0.3">
      <c r="D1955" t="s">
        <v>386</v>
      </c>
      <c r="E1955" s="42">
        <v>236.4522</v>
      </c>
    </row>
    <row r="1956" spans="4:5" x14ac:dyDescent="0.3">
      <c r="D1956" t="s">
        <v>920</v>
      </c>
      <c r="E1956" s="42">
        <v>234.1165</v>
      </c>
    </row>
    <row r="1957" spans="4:5" x14ac:dyDescent="0.3">
      <c r="D1957" t="s">
        <v>1150</v>
      </c>
      <c r="E1957" s="42">
        <v>233.78060000000002</v>
      </c>
    </row>
    <row r="1958" spans="4:5" x14ac:dyDescent="0.3">
      <c r="D1958" t="s">
        <v>2614</v>
      </c>
      <c r="E1958" s="42">
        <v>232.19550000000001</v>
      </c>
    </row>
    <row r="1959" spans="4:5" x14ac:dyDescent="0.3">
      <c r="D1959" t="s">
        <v>675</v>
      </c>
      <c r="E1959" s="42">
        <v>232.16410000000002</v>
      </c>
    </row>
    <row r="1960" spans="4:5" x14ac:dyDescent="0.3">
      <c r="D1960" t="s">
        <v>2109</v>
      </c>
      <c r="E1960" s="42">
        <v>231.66300000000001</v>
      </c>
    </row>
    <row r="1961" spans="4:5" x14ac:dyDescent="0.3">
      <c r="D1961" t="s">
        <v>2013</v>
      </c>
      <c r="E1961" s="42">
        <v>231.60619999999997</v>
      </c>
    </row>
    <row r="1962" spans="4:5" x14ac:dyDescent="0.3">
      <c r="D1962" t="s">
        <v>915</v>
      </c>
      <c r="E1962" s="42">
        <v>231.56289999999998</v>
      </c>
    </row>
    <row r="1963" spans="4:5" x14ac:dyDescent="0.3">
      <c r="D1963" t="s">
        <v>2313</v>
      </c>
      <c r="E1963" s="42">
        <v>231.5129</v>
      </c>
    </row>
    <row r="1964" spans="4:5" x14ac:dyDescent="0.3">
      <c r="D1964" t="s">
        <v>900</v>
      </c>
      <c r="E1964" s="42">
        <v>230.83439999999999</v>
      </c>
    </row>
    <row r="1965" spans="4:5" x14ac:dyDescent="0.3">
      <c r="D1965" t="s">
        <v>2025</v>
      </c>
      <c r="E1965" s="42">
        <v>229.99199999999999</v>
      </c>
    </row>
    <row r="1966" spans="4:5" x14ac:dyDescent="0.3">
      <c r="D1966" t="s">
        <v>2194</v>
      </c>
      <c r="E1966" s="42">
        <v>229.33999999999997</v>
      </c>
    </row>
    <row r="1967" spans="4:5" x14ac:dyDescent="0.3">
      <c r="D1967" t="s">
        <v>1420</v>
      </c>
      <c r="E1967" s="42">
        <v>228.69589999999999</v>
      </c>
    </row>
    <row r="1968" spans="4:5" x14ac:dyDescent="0.3">
      <c r="D1968" t="s">
        <v>785</v>
      </c>
      <c r="E1968" s="42">
        <v>228.69589999999999</v>
      </c>
    </row>
    <row r="1969" spans="4:5" x14ac:dyDescent="0.3">
      <c r="D1969" t="s">
        <v>2308</v>
      </c>
      <c r="E1969" s="42">
        <v>228.42070000000001</v>
      </c>
    </row>
    <row r="1970" spans="4:5" x14ac:dyDescent="0.3">
      <c r="D1970" t="s">
        <v>594</v>
      </c>
      <c r="E1970" s="42">
        <v>227.4273</v>
      </c>
    </row>
    <row r="1971" spans="4:5" x14ac:dyDescent="0.3">
      <c r="D1971" t="s">
        <v>1017</v>
      </c>
      <c r="E1971" s="42">
        <v>226.99549999999999</v>
      </c>
    </row>
    <row r="1972" spans="4:5" x14ac:dyDescent="0.3">
      <c r="D1972" t="s">
        <v>940</v>
      </c>
      <c r="E1972" s="42">
        <v>226.87360000000001</v>
      </c>
    </row>
    <row r="1973" spans="4:5" x14ac:dyDescent="0.3">
      <c r="D1973" t="s">
        <v>2600</v>
      </c>
      <c r="E1973" s="42">
        <v>225.80329999999998</v>
      </c>
    </row>
    <row r="1974" spans="4:5" x14ac:dyDescent="0.3">
      <c r="D1974" t="s">
        <v>2585</v>
      </c>
      <c r="E1974" s="42">
        <v>225.28440000000001</v>
      </c>
    </row>
    <row r="1975" spans="4:5" x14ac:dyDescent="0.3">
      <c r="D1975" t="s">
        <v>1798</v>
      </c>
      <c r="E1975" s="42">
        <v>225.17160000000001</v>
      </c>
    </row>
    <row r="1976" spans="4:5" x14ac:dyDescent="0.3">
      <c r="D1976" t="s">
        <v>1382</v>
      </c>
      <c r="E1976" s="42">
        <v>224.47889999999998</v>
      </c>
    </row>
    <row r="1977" spans="4:5" x14ac:dyDescent="0.3">
      <c r="D1977" t="s">
        <v>794</v>
      </c>
      <c r="E1977" s="42">
        <v>222.12290000000002</v>
      </c>
    </row>
    <row r="1978" spans="4:5" x14ac:dyDescent="0.3">
      <c r="D1978" t="s">
        <v>2217</v>
      </c>
      <c r="E1978" s="42">
        <v>222.08510000000001</v>
      </c>
    </row>
    <row r="1979" spans="4:5" x14ac:dyDescent="0.3">
      <c r="D1979" t="s">
        <v>402</v>
      </c>
      <c r="E1979" s="42">
        <v>220.15199999999999</v>
      </c>
    </row>
    <row r="1980" spans="4:5" x14ac:dyDescent="0.3">
      <c r="D1980" t="s">
        <v>1099</v>
      </c>
      <c r="E1980" s="42">
        <v>219.03700000000001</v>
      </c>
    </row>
    <row r="1981" spans="4:5" x14ac:dyDescent="0.3">
      <c r="D1981" t="s">
        <v>1030</v>
      </c>
      <c r="E1981" s="42">
        <v>219.03700000000001</v>
      </c>
    </row>
    <row r="1982" spans="4:5" x14ac:dyDescent="0.3">
      <c r="D1982" t="s">
        <v>1791</v>
      </c>
      <c r="E1982" s="42">
        <v>218.52279999999999</v>
      </c>
    </row>
    <row r="1983" spans="4:5" x14ac:dyDescent="0.3">
      <c r="D1983" t="s">
        <v>492</v>
      </c>
      <c r="E1983" s="42">
        <v>218.4563</v>
      </c>
    </row>
    <row r="1984" spans="4:5" x14ac:dyDescent="0.3">
      <c r="D1984" t="s">
        <v>1439</v>
      </c>
      <c r="E1984" s="42">
        <v>218.37280000000004</v>
      </c>
    </row>
    <row r="1985" spans="4:5" x14ac:dyDescent="0.3">
      <c r="D1985" t="s">
        <v>2357</v>
      </c>
      <c r="E1985" s="42">
        <v>217.34829999999999</v>
      </c>
    </row>
    <row r="1986" spans="4:5" x14ac:dyDescent="0.3">
      <c r="D1986" t="s">
        <v>497</v>
      </c>
      <c r="E1986" s="42">
        <v>215.83770000000001</v>
      </c>
    </row>
    <row r="1987" spans="4:5" x14ac:dyDescent="0.3">
      <c r="D1987" t="s">
        <v>1448</v>
      </c>
      <c r="E1987" s="42">
        <v>214.69750000000002</v>
      </c>
    </row>
    <row r="1988" spans="4:5" x14ac:dyDescent="0.3">
      <c r="D1988" t="s">
        <v>1581</v>
      </c>
      <c r="E1988" s="42">
        <v>214.24849999999998</v>
      </c>
    </row>
    <row r="1989" spans="4:5" x14ac:dyDescent="0.3">
      <c r="D1989" t="s">
        <v>246</v>
      </c>
      <c r="E1989" s="42">
        <v>213.8715</v>
      </c>
    </row>
    <row r="1990" spans="4:5" x14ac:dyDescent="0.3">
      <c r="D1990" t="s">
        <v>1242</v>
      </c>
      <c r="E1990" s="42">
        <v>213.54</v>
      </c>
    </row>
    <row r="1991" spans="4:5" x14ac:dyDescent="0.3">
      <c r="D1991" t="s">
        <v>2323</v>
      </c>
      <c r="E1991" s="42">
        <v>212.7518</v>
      </c>
    </row>
    <row r="1992" spans="4:5" x14ac:dyDescent="0.3">
      <c r="D1992" t="s">
        <v>1056</v>
      </c>
      <c r="E1992" s="42">
        <v>212.72030000000001</v>
      </c>
    </row>
    <row r="1993" spans="4:5" x14ac:dyDescent="0.3">
      <c r="D1993" t="s">
        <v>422</v>
      </c>
      <c r="E1993" s="42">
        <v>212.6583</v>
      </c>
    </row>
    <row r="1994" spans="4:5" x14ac:dyDescent="0.3">
      <c r="D1994" t="s">
        <v>1907</v>
      </c>
      <c r="E1994" s="42">
        <v>211.77499999999998</v>
      </c>
    </row>
    <row r="1995" spans="4:5" x14ac:dyDescent="0.3">
      <c r="D1995" t="s">
        <v>1545</v>
      </c>
      <c r="E1995" s="42">
        <v>211.1009</v>
      </c>
    </row>
    <row r="1996" spans="4:5" x14ac:dyDescent="0.3">
      <c r="D1996" t="s">
        <v>1610</v>
      </c>
      <c r="E1996" s="42">
        <v>209.90309999999999</v>
      </c>
    </row>
    <row r="1997" spans="4:5" x14ac:dyDescent="0.3">
      <c r="D1997" t="s">
        <v>903</v>
      </c>
      <c r="E1997" s="42">
        <v>209.60290000000001</v>
      </c>
    </row>
    <row r="1998" spans="4:5" x14ac:dyDescent="0.3">
      <c r="D1998" t="s">
        <v>2539</v>
      </c>
      <c r="E1998" s="42">
        <v>209.5076</v>
      </c>
    </row>
    <row r="1999" spans="4:5" x14ac:dyDescent="0.3">
      <c r="D1999" t="s">
        <v>840</v>
      </c>
      <c r="E1999" s="42">
        <v>207.5958</v>
      </c>
    </row>
    <row r="2000" spans="4:5" x14ac:dyDescent="0.3">
      <c r="D2000" t="s">
        <v>732</v>
      </c>
      <c r="E2000" s="42">
        <v>206.95859999999999</v>
      </c>
    </row>
    <row r="2001" spans="4:5" x14ac:dyDescent="0.3">
      <c r="D2001" t="s">
        <v>2378</v>
      </c>
      <c r="E2001" s="42">
        <v>206.4288</v>
      </c>
    </row>
    <row r="2002" spans="4:5" x14ac:dyDescent="0.3">
      <c r="D2002" t="s">
        <v>1503</v>
      </c>
      <c r="E2002" s="42">
        <v>206.4162</v>
      </c>
    </row>
    <row r="2003" spans="4:5" x14ac:dyDescent="0.3">
      <c r="D2003" t="s">
        <v>2558</v>
      </c>
      <c r="E2003" s="42">
        <v>204.80119999999997</v>
      </c>
    </row>
    <row r="2004" spans="4:5" x14ac:dyDescent="0.3">
      <c r="D2004" t="s">
        <v>2419</v>
      </c>
      <c r="E2004" s="42">
        <v>203.69499999999999</v>
      </c>
    </row>
    <row r="2005" spans="4:5" x14ac:dyDescent="0.3">
      <c r="D2005" t="s">
        <v>687</v>
      </c>
      <c r="E2005" s="42">
        <v>203.38069999999999</v>
      </c>
    </row>
    <row r="2006" spans="4:5" x14ac:dyDescent="0.3">
      <c r="D2006" t="s">
        <v>1584</v>
      </c>
      <c r="E2006" s="42">
        <v>203.3681</v>
      </c>
    </row>
    <row r="2007" spans="4:5" x14ac:dyDescent="0.3">
      <c r="D2007" t="s">
        <v>457</v>
      </c>
      <c r="E2007" s="42">
        <v>202.95429999999999</v>
      </c>
    </row>
    <row r="2008" spans="4:5" x14ac:dyDescent="0.3">
      <c r="D2008" t="s">
        <v>1309</v>
      </c>
      <c r="E2008" s="42">
        <v>202.78410000000002</v>
      </c>
    </row>
    <row r="2009" spans="4:5" x14ac:dyDescent="0.3">
      <c r="D2009" t="s">
        <v>2364</v>
      </c>
      <c r="E2009" s="42">
        <v>201.79050000000001</v>
      </c>
    </row>
    <row r="2010" spans="4:5" x14ac:dyDescent="0.3">
      <c r="D2010" t="s">
        <v>2254</v>
      </c>
      <c r="E2010" s="42">
        <v>201.79050000000001</v>
      </c>
    </row>
    <row r="2011" spans="4:5" x14ac:dyDescent="0.3">
      <c r="D2011" t="s">
        <v>771</v>
      </c>
      <c r="E2011" s="42">
        <v>201.09690000000001</v>
      </c>
    </row>
    <row r="2012" spans="4:5" x14ac:dyDescent="0.3">
      <c r="D2012" t="s">
        <v>1534</v>
      </c>
      <c r="E2012" s="42">
        <v>199.38669999999999</v>
      </c>
    </row>
    <row r="2013" spans="4:5" x14ac:dyDescent="0.3">
      <c r="D2013" t="s">
        <v>1164</v>
      </c>
      <c r="E2013" s="42">
        <v>198.9924</v>
      </c>
    </row>
    <row r="2014" spans="4:5" x14ac:dyDescent="0.3">
      <c r="D2014" t="s">
        <v>1137</v>
      </c>
      <c r="E2014" s="42">
        <v>197.19</v>
      </c>
    </row>
    <row r="2015" spans="4:5" x14ac:dyDescent="0.3">
      <c r="D2015" t="s">
        <v>1228</v>
      </c>
      <c r="E2015" s="42">
        <v>197.13329999999999</v>
      </c>
    </row>
    <row r="2016" spans="4:5" x14ac:dyDescent="0.3">
      <c r="D2016" t="s">
        <v>849</v>
      </c>
      <c r="E2016" s="42">
        <v>197.09550000000002</v>
      </c>
    </row>
    <row r="2017" spans="4:5" x14ac:dyDescent="0.3">
      <c r="D2017" t="s">
        <v>2581</v>
      </c>
      <c r="E2017" s="42">
        <v>196.34039999999999</v>
      </c>
    </row>
    <row r="2018" spans="4:5" x14ac:dyDescent="0.3">
      <c r="D2018" t="s">
        <v>602</v>
      </c>
      <c r="E2018" s="42">
        <v>196.34039999999999</v>
      </c>
    </row>
    <row r="2019" spans="4:5" x14ac:dyDescent="0.3">
      <c r="D2019" t="s">
        <v>2119</v>
      </c>
      <c r="E2019" s="42">
        <v>193.15129999999999</v>
      </c>
    </row>
    <row r="2020" spans="4:5" x14ac:dyDescent="0.3">
      <c r="D2020" t="s">
        <v>1314</v>
      </c>
      <c r="E2020" s="42">
        <v>192.63300000000001</v>
      </c>
    </row>
    <row r="2021" spans="4:5" x14ac:dyDescent="0.3">
      <c r="D2021" t="s">
        <v>1366</v>
      </c>
      <c r="E2021" s="42">
        <v>192.0188</v>
      </c>
    </row>
    <row r="2022" spans="4:5" x14ac:dyDescent="0.3">
      <c r="D2022" t="s">
        <v>1529</v>
      </c>
      <c r="E2022" s="42">
        <v>191.3809</v>
      </c>
    </row>
    <row r="2023" spans="4:5" x14ac:dyDescent="0.3">
      <c r="D2023" t="s">
        <v>2601</v>
      </c>
      <c r="E2023" s="42">
        <v>190.84179999999998</v>
      </c>
    </row>
    <row r="2024" spans="4:5" x14ac:dyDescent="0.3">
      <c r="D2024" t="s">
        <v>1426</v>
      </c>
      <c r="E2024" s="42">
        <v>188.33779999999999</v>
      </c>
    </row>
    <row r="2025" spans="4:5" x14ac:dyDescent="0.3">
      <c r="D2025" t="s">
        <v>1433</v>
      </c>
      <c r="E2025" s="42">
        <v>187.73699999999999</v>
      </c>
    </row>
    <row r="2026" spans="4:5" x14ac:dyDescent="0.3">
      <c r="D2026" t="s">
        <v>2394</v>
      </c>
      <c r="E2026" s="42">
        <v>187.7244</v>
      </c>
    </row>
    <row r="2027" spans="4:5" x14ac:dyDescent="0.3">
      <c r="D2027" t="s">
        <v>1245</v>
      </c>
      <c r="E2027" s="42">
        <v>187.7244</v>
      </c>
    </row>
    <row r="2028" spans="4:5" x14ac:dyDescent="0.3">
      <c r="D2028" t="s">
        <v>307</v>
      </c>
      <c r="E2028" s="42">
        <v>187.7244</v>
      </c>
    </row>
    <row r="2029" spans="4:5" x14ac:dyDescent="0.3">
      <c r="D2029" t="s">
        <v>2479</v>
      </c>
      <c r="E2029" s="42">
        <v>187.6866</v>
      </c>
    </row>
    <row r="2030" spans="4:5" x14ac:dyDescent="0.3">
      <c r="D2030" t="s">
        <v>1684</v>
      </c>
      <c r="E2030" s="42">
        <v>187.0104</v>
      </c>
    </row>
    <row r="2031" spans="4:5" x14ac:dyDescent="0.3">
      <c r="D2031" t="s">
        <v>340</v>
      </c>
      <c r="E2031" s="42">
        <v>184.80699999999999</v>
      </c>
    </row>
    <row r="2032" spans="4:5" x14ac:dyDescent="0.3">
      <c r="D2032" t="s">
        <v>1151</v>
      </c>
      <c r="E2032" s="42">
        <v>184.59439999999998</v>
      </c>
    </row>
    <row r="2033" spans="4:5" x14ac:dyDescent="0.3">
      <c r="D2033" t="s">
        <v>731</v>
      </c>
      <c r="E2033" s="42">
        <v>183.9632</v>
      </c>
    </row>
    <row r="2034" spans="4:5" x14ac:dyDescent="0.3">
      <c r="D2034" t="s">
        <v>2113</v>
      </c>
      <c r="E2034" s="42">
        <v>183.29829999999998</v>
      </c>
    </row>
    <row r="2035" spans="4:5" x14ac:dyDescent="0.3">
      <c r="D2035" t="s">
        <v>787</v>
      </c>
      <c r="E2035" s="42">
        <v>183.28580000000002</v>
      </c>
    </row>
    <row r="2036" spans="4:5" x14ac:dyDescent="0.3">
      <c r="D2036" t="s">
        <v>392</v>
      </c>
      <c r="E2036" s="42">
        <v>183.24040000000002</v>
      </c>
    </row>
    <row r="2037" spans="4:5" x14ac:dyDescent="0.3">
      <c r="D2037" t="s">
        <v>372</v>
      </c>
      <c r="E2037" s="42">
        <v>183.1216</v>
      </c>
    </row>
    <row r="2038" spans="4:5" x14ac:dyDescent="0.3">
      <c r="D2038" t="s">
        <v>571</v>
      </c>
      <c r="E2038" s="42">
        <v>182.87879999999998</v>
      </c>
    </row>
    <row r="2039" spans="4:5" x14ac:dyDescent="0.3">
      <c r="D2039" t="s">
        <v>1478</v>
      </c>
      <c r="E2039" s="42">
        <v>181.6448</v>
      </c>
    </row>
    <row r="2040" spans="4:5" x14ac:dyDescent="0.3">
      <c r="D2040" t="s">
        <v>1626</v>
      </c>
      <c r="E2040" s="42">
        <v>181.4024</v>
      </c>
    </row>
    <row r="2041" spans="4:5" x14ac:dyDescent="0.3">
      <c r="D2041" t="s">
        <v>1688</v>
      </c>
      <c r="E2041" s="42">
        <v>180.68170000000001</v>
      </c>
    </row>
    <row r="2042" spans="4:5" x14ac:dyDescent="0.3">
      <c r="D2042" t="s">
        <v>521</v>
      </c>
      <c r="E2042" s="42">
        <v>180.40839999999997</v>
      </c>
    </row>
    <row r="2043" spans="4:5" x14ac:dyDescent="0.3">
      <c r="D2043" t="s">
        <v>2309</v>
      </c>
      <c r="E2043" s="42">
        <v>179.39019999999999</v>
      </c>
    </row>
    <row r="2044" spans="4:5" x14ac:dyDescent="0.3">
      <c r="D2044" t="s">
        <v>1991</v>
      </c>
      <c r="E2044" s="42">
        <v>179.37300000000002</v>
      </c>
    </row>
    <row r="2045" spans="4:5" x14ac:dyDescent="0.3">
      <c r="D2045" t="s">
        <v>2212</v>
      </c>
      <c r="E2045" s="42">
        <v>179.28559999999999</v>
      </c>
    </row>
    <row r="2046" spans="4:5" x14ac:dyDescent="0.3">
      <c r="D2046" t="s">
        <v>702</v>
      </c>
      <c r="E2046" s="42">
        <v>179.16589999999999</v>
      </c>
    </row>
    <row r="2047" spans="4:5" x14ac:dyDescent="0.3">
      <c r="D2047" t="s">
        <v>1585</v>
      </c>
      <c r="E2047" s="42">
        <v>177.33160000000001</v>
      </c>
    </row>
    <row r="2048" spans="4:5" x14ac:dyDescent="0.3">
      <c r="D2048" t="s">
        <v>1578</v>
      </c>
      <c r="E2048" s="42">
        <v>176.21460000000002</v>
      </c>
    </row>
    <row r="2049" spans="4:5" x14ac:dyDescent="0.3">
      <c r="D2049" t="s">
        <v>370</v>
      </c>
      <c r="E2049" s="42">
        <v>175.28</v>
      </c>
    </row>
    <row r="2050" spans="4:5" x14ac:dyDescent="0.3">
      <c r="D2050" t="s">
        <v>2365</v>
      </c>
      <c r="E2050" s="42">
        <v>175.25479999999999</v>
      </c>
    </row>
    <row r="2051" spans="4:5" x14ac:dyDescent="0.3">
      <c r="D2051" t="s">
        <v>797</v>
      </c>
      <c r="E2051" s="42">
        <v>175.25479999999999</v>
      </c>
    </row>
    <row r="2052" spans="4:5" x14ac:dyDescent="0.3">
      <c r="D2052" t="s">
        <v>852</v>
      </c>
      <c r="E2052" s="42">
        <v>175.23590000000002</v>
      </c>
    </row>
    <row r="2053" spans="4:5" x14ac:dyDescent="0.3">
      <c r="D2053" t="s">
        <v>1419</v>
      </c>
      <c r="E2053" s="42">
        <v>175.2296</v>
      </c>
    </row>
    <row r="2054" spans="4:5" x14ac:dyDescent="0.3">
      <c r="D2054" t="s">
        <v>1804</v>
      </c>
      <c r="E2054" s="42">
        <v>175.13509999999999</v>
      </c>
    </row>
    <row r="2055" spans="4:5" x14ac:dyDescent="0.3">
      <c r="D2055" t="s">
        <v>2019</v>
      </c>
      <c r="E2055" s="42">
        <v>174.88509999999999</v>
      </c>
    </row>
    <row r="2056" spans="4:5" x14ac:dyDescent="0.3">
      <c r="D2056" t="s">
        <v>1909</v>
      </c>
      <c r="E2056" s="42">
        <v>174.8032</v>
      </c>
    </row>
    <row r="2057" spans="4:5" x14ac:dyDescent="0.3">
      <c r="D2057" t="s">
        <v>365</v>
      </c>
      <c r="E2057" s="42">
        <v>173.87679999999997</v>
      </c>
    </row>
    <row r="2058" spans="4:5" x14ac:dyDescent="0.3">
      <c r="D2058" t="s">
        <v>576</v>
      </c>
      <c r="E2058" s="42">
        <v>172.74590000000001</v>
      </c>
    </row>
    <row r="2059" spans="4:5" x14ac:dyDescent="0.3">
      <c r="D2059" t="s">
        <v>1274</v>
      </c>
      <c r="E2059" s="42">
        <v>171.10999999999999</v>
      </c>
    </row>
    <row r="2060" spans="4:5" x14ac:dyDescent="0.3">
      <c r="D2060" t="s">
        <v>1527</v>
      </c>
      <c r="E2060" s="42">
        <v>170.94049999999999</v>
      </c>
    </row>
    <row r="2061" spans="4:5" x14ac:dyDescent="0.3">
      <c r="D2061" t="s">
        <v>1229</v>
      </c>
      <c r="E2061" s="42">
        <v>170.17180000000002</v>
      </c>
    </row>
    <row r="2062" spans="4:5" x14ac:dyDescent="0.3">
      <c r="D2062" t="s">
        <v>876</v>
      </c>
      <c r="E2062" s="42">
        <v>168.9633</v>
      </c>
    </row>
    <row r="2063" spans="4:5" x14ac:dyDescent="0.3">
      <c r="D2063" t="s">
        <v>907</v>
      </c>
      <c r="E2063" s="42">
        <v>167.67750000000001</v>
      </c>
    </row>
    <row r="2064" spans="4:5" x14ac:dyDescent="0.3">
      <c r="D2064" t="s">
        <v>2041</v>
      </c>
      <c r="E2064" s="42">
        <v>163.5549</v>
      </c>
    </row>
    <row r="2065" spans="4:5" x14ac:dyDescent="0.3">
      <c r="D2065" t="s">
        <v>2098</v>
      </c>
      <c r="E2065" s="42">
        <v>162.54579999999999</v>
      </c>
    </row>
    <row r="2066" spans="4:5" x14ac:dyDescent="0.3">
      <c r="D2066" t="s">
        <v>2579</v>
      </c>
      <c r="E2066" s="42">
        <v>161.9324</v>
      </c>
    </row>
    <row r="2067" spans="4:5" x14ac:dyDescent="0.3">
      <c r="D2067" t="s">
        <v>1246</v>
      </c>
      <c r="E2067" s="42">
        <v>161.4324</v>
      </c>
    </row>
    <row r="2068" spans="4:5" x14ac:dyDescent="0.3">
      <c r="D2068" t="s">
        <v>2470</v>
      </c>
      <c r="E2068" s="42">
        <v>161.43010000000001</v>
      </c>
    </row>
    <row r="2069" spans="4:5" x14ac:dyDescent="0.3">
      <c r="D2069" t="s">
        <v>1862</v>
      </c>
      <c r="E2069" s="42">
        <v>161.43010000000001</v>
      </c>
    </row>
    <row r="2070" spans="4:5" x14ac:dyDescent="0.3">
      <c r="D2070" t="s">
        <v>2255</v>
      </c>
      <c r="E2070" s="42">
        <v>161.28119999999998</v>
      </c>
    </row>
    <row r="2071" spans="4:5" x14ac:dyDescent="0.3">
      <c r="D2071" t="s">
        <v>1335</v>
      </c>
      <c r="E2071" s="42">
        <v>160.96780000000001</v>
      </c>
    </row>
    <row r="2072" spans="4:5" x14ac:dyDescent="0.3">
      <c r="D2072" t="s">
        <v>1640</v>
      </c>
      <c r="E2072" s="42">
        <v>159.4614</v>
      </c>
    </row>
    <row r="2073" spans="4:5" x14ac:dyDescent="0.3">
      <c r="D2073" t="s">
        <v>2059</v>
      </c>
      <c r="E2073" s="42">
        <v>159.02799999999999</v>
      </c>
    </row>
    <row r="2074" spans="4:5" x14ac:dyDescent="0.3">
      <c r="D2074" t="s">
        <v>2555</v>
      </c>
      <c r="E2074" s="42">
        <v>158.79060000000001</v>
      </c>
    </row>
    <row r="2075" spans="4:5" x14ac:dyDescent="0.3">
      <c r="D2075" t="s">
        <v>655</v>
      </c>
      <c r="E2075" s="42">
        <v>158.4836</v>
      </c>
    </row>
    <row r="2076" spans="4:5" x14ac:dyDescent="0.3">
      <c r="D2076" t="s">
        <v>1857</v>
      </c>
      <c r="E2076" s="42">
        <v>156.4496</v>
      </c>
    </row>
    <row r="2077" spans="4:5" x14ac:dyDescent="0.3">
      <c r="D2077" t="s">
        <v>2390</v>
      </c>
      <c r="E2077" s="42">
        <v>156.4118</v>
      </c>
    </row>
    <row r="2078" spans="4:5" x14ac:dyDescent="0.3">
      <c r="D2078" t="s">
        <v>2618</v>
      </c>
      <c r="E2078" s="42">
        <v>156.4118</v>
      </c>
    </row>
    <row r="2079" spans="4:5" x14ac:dyDescent="0.3">
      <c r="D2079" t="s">
        <v>515</v>
      </c>
      <c r="E2079" s="42">
        <v>156.374</v>
      </c>
    </row>
    <row r="2080" spans="4:5" x14ac:dyDescent="0.3">
      <c r="D2080" t="s">
        <v>2183</v>
      </c>
      <c r="E2080" s="42">
        <v>154.5204</v>
      </c>
    </row>
    <row r="2081" spans="4:5" x14ac:dyDescent="0.3">
      <c r="D2081" t="s">
        <v>327</v>
      </c>
      <c r="E2081" s="42">
        <v>153.71850000000001</v>
      </c>
    </row>
    <row r="2082" spans="4:5" x14ac:dyDescent="0.3">
      <c r="D2082" t="s">
        <v>1742</v>
      </c>
      <c r="E2082" s="42">
        <v>153.37</v>
      </c>
    </row>
    <row r="2083" spans="4:5" x14ac:dyDescent="0.3">
      <c r="D2083" t="s">
        <v>1723</v>
      </c>
      <c r="E2083" s="42">
        <v>153.36290000000002</v>
      </c>
    </row>
    <row r="2084" spans="4:5" x14ac:dyDescent="0.3">
      <c r="D2084" t="s">
        <v>2187</v>
      </c>
      <c r="E2084" s="42">
        <v>153.30699999999999</v>
      </c>
    </row>
    <row r="2085" spans="4:5" x14ac:dyDescent="0.3">
      <c r="D2085" t="s">
        <v>905</v>
      </c>
      <c r="E2085" s="42">
        <v>153.30699999999999</v>
      </c>
    </row>
    <row r="2086" spans="4:5" x14ac:dyDescent="0.3">
      <c r="D2086" t="s">
        <v>698</v>
      </c>
      <c r="E2086" s="42">
        <v>153.23140000000001</v>
      </c>
    </row>
    <row r="2087" spans="4:5" x14ac:dyDescent="0.3">
      <c r="D2087" t="s">
        <v>2169</v>
      </c>
      <c r="E2087" s="42">
        <v>153.0566</v>
      </c>
    </row>
    <row r="2088" spans="4:5" x14ac:dyDescent="0.3">
      <c r="D2088" t="s">
        <v>2301</v>
      </c>
      <c r="E2088" s="42">
        <v>152.92350000000002</v>
      </c>
    </row>
    <row r="2089" spans="4:5" x14ac:dyDescent="0.3">
      <c r="D2089" t="s">
        <v>1521</v>
      </c>
      <c r="E2089" s="42">
        <v>152.28020000000001</v>
      </c>
    </row>
    <row r="2090" spans="4:5" x14ac:dyDescent="0.3">
      <c r="D2090" t="s">
        <v>1405</v>
      </c>
      <c r="E2090" s="42">
        <v>151.3545</v>
      </c>
    </row>
    <row r="2091" spans="4:5" x14ac:dyDescent="0.3">
      <c r="D2091" t="s">
        <v>1402</v>
      </c>
      <c r="E2091" s="42">
        <v>151.3545</v>
      </c>
    </row>
    <row r="2092" spans="4:5" x14ac:dyDescent="0.3">
      <c r="D2092" t="s">
        <v>267</v>
      </c>
      <c r="E2092" s="42">
        <v>151.3545</v>
      </c>
    </row>
    <row r="2093" spans="4:5" x14ac:dyDescent="0.3">
      <c r="D2093" t="s">
        <v>2603</v>
      </c>
      <c r="E2093" s="42">
        <v>150.18960000000001</v>
      </c>
    </row>
    <row r="2094" spans="4:5" x14ac:dyDescent="0.3">
      <c r="D2094" t="s">
        <v>2192</v>
      </c>
      <c r="E2094" s="42">
        <v>150.18960000000001</v>
      </c>
    </row>
    <row r="2095" spans="4:5" x14ac:dyDescent="0.3">
      <c r="D2095" t="s">
        <v>704</v>
      </c>
      <c r="E2095" s="42">
        <v>149.93929999999997</v>
      </c>
    </row>
    <row r="2096" spans="4:5" x14ac:dyDescent="0.3">
      <c r="D2096" t="s">
        <v>1922</v>
      </c>
      <c r="E2096" s="42">
        <v>149.80100000000002</v>
      </c>
    </row>
    <row r="2097" spans="4:5" x14ac:dyDescent="0.3">
      <c r="D2097" t="s">
        <v>2225</v>
      </c>
      <c r="E2097" s="42">
        <v>149.4701</v>
      </c>
    </row>
    <row r="2098" spans="4:5" x14ac:dyDescent="0.3">
      <c r="D2098" t="s">
        <v>1695</v>
      </c>
      <c r="E2098" s="42">
        <v>149.4701</v>
      </c>
    </row>
    <row r="2099" spans="4:5" x14ac:dyDescent="0.3">
      <c r="D2099" t="s">
        <v>530</v>
      </c>
      <c r="E2099" s="42">
        <v>149.41320000000002</v>
      </c>
    </row>
    <row r="2100" spans="4:5" x14ac:dyDescent="0.3">
      <c r="D2100" t="s">
        <v>399</v>
      </c>
      <c r="E2100" s="42">
        <v>149.39429999999999</v>
      </c>
    </row>
    <row r="2101" spans="4:5" x14ac:dyDescent="0.3">
      <c r="D2101" t="s">
        <v>1112</v>
      </c>
      <c r="E2101" s="42">
        <v>146.8836</v>
      </c>
    </row>
    <row r="2102" spans="4:5" x14ac:dyDescent="0.3">
      <c r="D2102" t="s">
        <v>1034</v>
      </c>
      <c r="E2102" s="42">
        <v>146.87729999999999</v>
      </c>
    </row>
    <row r="2103" spans="4:5" x14ac:dyDescent="0.3">
      <c r="D2103" t="s">
        <v>720</v>
      </c>
      <c r="E2103" s="42">
        <v>146.7277</v>
      </c>
    </row>
    <row r="2104" spans="4:5" x14ac:dyDescent="0.3">
      <c r="D2104" t="s">
        <v>1870</v>
      </c>
      <c r="E2104" s="42">
        <v>145.78869999999998</v>
      </c>
    </row>
    <row r="2105" spans="4:5" x14ac:dyDescent="0.3">
      <c r="D2105" t="s">
        <v>596</v>
      </c>
      <c r="E2105" s="42">
        <v>143.55949999999999</v>
      </c>
    </row>
    <row r="2106" spans="4:5" x14ac:dyDescent="0.3">
      <c r="D2106" t="s">
        <v>2327</v>
      </c>
      <c r="E2106" s="42">
        <v>141.14329999999998</v>
      </c>
    </row>
    <row r="2107" spans="4:5" x14ac:dyDescent="0.3">
      <c r="D2107" t="s">
        <v>385</v>
      </c>
      <c r="E2107" s="42">
        <v>140.79329999999999</v>
      </c>
    </row>
    <row r="2108" spans="4:5" x14ac:dyDescent="0.3">
      <c r="D2108" t="s">
        <v>294</v>
      </c>
      <c r="E2108" s="42">
        <v>140.79329999999999</v>
      </c>
    </row>
    <row r="2109" spans="4:5" x14ac:dyDescent="0.3">
      <c r="D2109" t="s">
        <v>1625</v>
      </c>
      <c r="E2109" s="42">
        <v>140.69560000000001</v>
      </c>
    </row>
    <row r="2110" spans="4:5" x14ac:dyDescent="0.3">
      <c r="D2110" t="s">
        <v>1996</v>
      </c>
      <c r="E2110" s="42">
        <v>139.47829999999999</v>
      </c>
    </row>
    <row r="2111" spans="4:5" x14ac:dyDescent="0.3">
      <c r="D2111" t="s">
        <v>2344</v>
      </c>
      <c r="E2111" s="42">
        <v>137.595</v>
      </c>
    </row>
    <row r="2112" spans="4:5" x14ac:dyDescent="0.3">
      <c r="D2112" t="s">
        <v>1925</v>
      </c>
      <c r="E2112" s="42">
        <v>137.59399999999999</v>
      </c>
    </row>
    <row r="2113" spans="4:5" x14ac:dyDescent="0.3">
      <c r="D2113" t="s">
        <v>2345</v>
      </c>
      <c r="E2113" s="42">
        <v>136.94980000000001</v>
      </c>
    </row>
    <row r="2114" spans="4:5" x14ac:dyDescent="0.3">
      <c r="D2114" t="s">
        <v>860</v>
      </c>
      <c r="E2114" s="42">
        <v>136.67180000000002</v>
      </c>
    </row>
    <row r="2115" spans="4:5" x14ac:dyDescent="0.3">
      <c r="D2115" t="s">
        <v>1238</v>
      </c>
      <c r="E2115" s="42">
        <v>136.25319999999999</v>
      </c>
    </row>
    <row r="2116" spans="4:5" x14ac:dyDescent="0.3">
      <c r="D2116" t="s">
        <v>931</v>
      </c>
      <c r="E2116" s="42">
        <v>134.13210000000001</v>
      </c>
    </row>
    <row r="2117" spans="4:5" x14ac:dyDescent="0.3">
      <c r="D2117" t="s">
        <v>1867</v>
      </c>
      <c r="E2117" s="42">
        <v>132.57339999999999</v>
      </c>
    </row>
    <row r="2118" spans="4:5" x14ac:dyDescent="0.3">
      <c r="D2118" t="s">
        <v>2150</v>
      </c>
      <c r="E2118" s="42">
        <v>131.74780000000001</v>
      </c>
    </row>
    <row r="2119" spans="4:5" x14ac:dyDescent="0.3">
      <c r="D2119" t="s">
        <v>292</v>
      </c>
      <c r="E2119" s="42">
        <v>131.4222</v>
      </c>
    </row>
    <row r="2120" spans="4:5" x14ac:dyDescent="0.3">
      <c r="D2120" t="s">
        <v>2519</v>
      </c>
      <c r="E2120" s="42">
        <v>131.3844</v>
      </c>
    </row>
    <row r="2121" spans="4:5" x14ac:dyDescent="0.3">
      <c r="D2121" t="s">
        <v>637</v>
      </c>
      <c r="E2121" s="42">
        <v>131.3844</v>
      </c>
    </row>
    <row r="2122" spans="4:5" x14ac:dyDescent="0.3">
      <c r="D2122" t="s">
        <v>1198</v>
      </c>
      <c r="E2122" s="42">
        <v>131.3466</v>
      </c>
    </row>
    <row r="2123" spans="4:5" x14ac:dyDescent="0.3">
      <c r="D2123" t="s">
        <v>311</v>
      </c>
      <c r="E2123" s="42">
        <v>131.3466</v>
      </c>
    </row>
    <row r="2124" spans="4:5" x14ac:dyDescent="0.3">
      <c r="D2124" t="s">
        <v>1495</v>
      </c>
      <c r="E2124" s="42">
        <v>130.40629999999999</v>
      </c>
    </row>
    <row r="2125" spans="4:5" x14ac:dyDescent="0.3">
      <c r="D2125" t="s">
        <v>1269</v>
      </c>
      <c r="E2125" s="42">
        <v>129.89420000000001</v>
      </c>
    </row>
    <row r="2126" spans="4:5" x14ac:dyDescent="0.3">
      <c r="D2126" t="s">
        <v>2371</v>
      </c>
      <c r="E2126" s="42">
        <v>128.41069999999999</v>
      </c>
    </row>
    <row r="2127" spans="4:5" x14ac:dyDescent="0.3">
      <c r="D2127" t="s">
        <v>1253</v>
      </c>
      <c r="E2127" s="42">
        <v>125.9434</v>
      </c>
    </row>
    <row r="2128" spans="4:5" x14ac:dyDescent="0.3">
      <c r="D2128" t="s">
        <v>2420</v>
      </c>
      <c r="E2128" s="42">
        <v>125.14960000000001</v>
      </c>
    </row>
    <row r="2129" spans="4:5" x14ac:dyDescent="0.3">
      <c r="D2129" t="s">
        <v>677</v>
      </c>
      <c r="E2129" s="42">
        <v>125.14960000000001</v>
      </c>
    </row>
    <row r="2130" spans="4:5" x14ac:dyDescent="0.3">
      <c r="D2130" t="s">
        <v>1100</v>
      </c>
      <c r="E2130" s="42">
        <v>125.08029999999999</v>
      </c>
    </row>
    <row r="2131" spans="4:5" x14ac:dyDescent="0.3">
      <c r="D2131" t="s">
        <v>882</v>
      </c>
      <c r="E2131" s="42">
        <v>124.13499999999999</v>
      </c>
    </row>
    <row r="2132" spans="4:5" x14ac:dyDescent="0.3">
      <c r="D2132" t="s">
        <v>2207</v>
      </c>
      <c r="E2132" s="42">
        <v>123.8355</v>
      </c>
    </row>
    <row r="2133" spans="4:5" x14ac:dyDescent="0.3">
      <c r="D2133" t="s">
        <v>1835</v>
      </c>
      <c r="E2133" s="42">
        <v>122.9208</v>
      </c>
    </row>
    <row r="2134" spans="4:5" x14ac:dyDescent="0.3">
      <c r="D2134" t="s">
        <v>320</v>
      </c>
      <c r="E2134" s="42">
        <v>122.00069999999999</v>
      </c>
    </row>
    <row r="2135" spans="4:5" x14ac:dyDescent="0.3">
      <c r="D2135" t="s">
        <v>2090</v>
      </c>
      <c r="E2135" s="42">
        <v>121.04870000000001</v>
      </c>
    </row>
    <row r="2136" spans="4:5" x14ac:dyDescent="0.3">
      <c r="D2136" t="s">
        <v>1346</v>
      </c>
      <c r="E2136" s="42">
        <v>119.4325</v>
      </c>
    </row>
    <row r="2137" spans="4:5" x14ac:dyDescent="0.3">
      <c r="D2137" t="s">
        <v>1502</v>
      </c>
      <c r="E2137" s="42">
        <v>118.78880000000001</v>
      </c>
    </row>
    <row r="2138" spans="4:5" x14ac:dyDescent="0.3">
      <c r="D2138" t="s">
        <v>873</v>
      </c>
      <c r="E2138" s="42">
        <v>118.7039</v>
      </c>
    </row>
    <row r="2139" spans="4:5" x14ac:dyDescent="0.3">
      <c r="D2139" t="s">
        <v>1492</v>
      </c>
      <c r="E2139" s="42">
        <v>118.63290000000001</v>
      </c>
    </row>
    <row r="2140" spans="4:5" x14ac:dyDescent="0.3">
      <c r="D2140" t="s">
        <v>350</v>
      </c>
      <c r="E2140" s="42">
        <v>117.9624</v>
      </c>
    </row>
    <row r="2141" spans="4:5" x14ac:dyDescent="0.3">
      <c r="D2141" t="s">
        <v>2466</v>
      </c>
      <c r="E2141" s="42">
        <v>115.67139999999999</v>
      </c>
    </row>
    <row r="2142" spans="4:5" x14ac:dyDescent="0.3">
      <c r="D2142" t="s">
        <v>737</v>
      </c>
      <c r="E2142" s="42">
        <v>115.6399</v>
      </c>
    </row>
    <row r="2143" spans="4:5" x14ac:dyDescent="0.3">
      <c r="D2143" t="s">
        <v>2501</v>
      </c>
      <c r="E2143" s="42">
        <v>115.6277</v>
      </c>
    </row>
    <row r="2144" spans="4:5" x14ac:dyDescent="0.3">
      <c r="D2144" t="s">
        <v>2047</v>
      </c>
      <c r="E2144" s="42">
        <v>115.2954</v>
      </c>
    </row>
    <row r="2145" spans="4:5" x14ac:dyDescent="0.3">
      <c r="D2145" t="s">
        <v>222</v>
      </c>
      <c r="E2145" s="42">
        <v>115.0076</v>
      </c>
    </row>
    <row r="2146" spans="4:5" x14ac:dyDescent="0.3">
      <c r="D2146" t="s">
        <v>1020</v>
      </c>
      <c r="E2146" s="42">
        <v>114.977</v>
      </c>
    </row>
    <row r="2147" spans="4:5" x14ac:dyDescent="0.3">
      <c r="D2147" t="s">
        <v>820</v>
      </c>
      <c r="E2147" s="42">
        <v>114.977</v>
      </c>
    </row>
    <row r="2148" spans="4:5" x14ac:dyDescent="0.3">
      <c r="D2148" t="s">
        <v>776</v>
      </c>
      <c r="E2148" s="42">
        <v>114.977</v>
      </c>
    </row>
    <row r="2149" spans="4:5" x14ac:dyDescent="0.3">
      <c r="D2149" t="s">
        <v>1493</v>
      </c>
      <c r="E2149" s="42">
        <v>114.9601</v>
      </c>
    </row>
    <row r="2150" spans="4:5" x14ac:dyDescent="0.3">
      <c r="D2150" t="s">
        <v>2547</v>
      </c>
      <c r="E2150" s="42">
        <v>114.883</v>
      </c>
    </row>
    <row r="2151" spans="4:5" x14ac:dyDescent="0.3">
      <c r="D2151" t="s">
        <v>2170</v>
      </c>
      <c r="E2151" s="42">
        <v>114.48870000000001</v>
      </c>
    </row>
    <row r="2152" spans="4:5" x14ac:dyDescent="0.3">
      <c r="D2152" t="s">
        <v>1548</v>
      </c>
      <c r="E2152" s="42">
        <v>113.40559999999999</v>
      </c>
    </row>
    <row r="2153" spans="4:5" x14ac:dyDescent="0.3">
      <c r="D2153" t="s">
        <v>897</v>
      </c>
      <c r="E2153" s="42">
        <v>112.6422</v>
      </c>
    </row>
    <row r="2154" spans="4:5" x14ac:dyDescent="0.3">
      <c r="D2154" t="s">
        <v>426</v>
      </c>
      <c r="E2154" s="42">
        <v>112.6422</v>
      </c>
    </row>
    <row r="2155" spans="4:5" x14ac:dyDescent="0.3">
      <c r="D2155" t="s">
        <v>2148</v>
      </c>
      <c r="E2155" s="42">
        <v>112.5351</v>
      </c>
    </row>
    <row r="2156" spans="4:5" x14ac:dyDescent="0.3">
      <c r="D2156" t="s">
        <v>989</v>
      </c>
      <c r="E2156" s="42">
        <v>112.5351</v>
      </c>
    </row>
    <row r="2157" spans="4:5" x14ac:dyDescent="0.3">
      <c r="D2157" t="s">
        <v>2569</v>
      </c>
      <c r="E2157" s="42">
        <v>112.52249999999999</v>
      </c>
    </row>
    <row r="2158" spans="4:5" x14ac:dyDescent="0.3">
      <c r="D2158" t="s">
        <v>2448</v>
      </c>
      <c r="E2158" s="42">
        <v>110.70750000000001</v>
      </c>
    </row>
    <row r="2159" spans="4:5" x14ac:dyDescent="0.3">
      <c r="D2159" t="s">
        <v>1856</v>
      </c>
      <c r="E2159" s="42">
        <v>110.07599999999999</v>
      </c>
    </row>
    <row r="2160" spans="4:5" x14ac:dyDescent="0.3">
      <c r="D2160" t="s">
        <v>1264</v>
      </c>
      <c r="E2160" s="42">
        <v>109.5185</v>
      </c>
    </row>
    <row r="2161" spans="4:5" x14ac:dyDescent="0.3">
      <c r="D2161" t="s">
        <v>2334</v>
      </c>
      <c r="E2161" s="42">
        <v>109.4807</v>
      </c>
    </row>
    <row r="2162" spans="4:5" x14ac:dyDescent="0.3">
      <c r="D2162" t="s">
        <v>844</v>
      </c>
      <c r="E2162" s="42">
        <v>108.735</v>
      </c>
    </row>
    <row r="2163" spans="4:5" x14ac:dyDescent="0.3">
      <c r="D2163" t="s">
        <v>2236</v>
      </c>
      <c r="E2163" s="42">
        <v>108.47790000000001</v>
      </c>
    </row>
    <row r="2164" spans="4:5" x14ac:dyDescent="0.3">
      <c r="D2164" t="s">
        <v>2572</v>
      </c>
      <c r="E2164" s="42">
        <v>105.9936</v>
      </c>
    </row>
    <row r="2165" spans="4:5" x14ac:dyDescent="0.3">
      <c r="D2165" t="s">
        <v>793</v>
      </c>
      <c r="E2165" s="42">
        <v>104.39709999999999</v>
      </c>
    </row>
    <row r="2166" spans="4:5" x14ac:dyDescent="0.3">
      <c r="D2166" t="s">
        <v>2498</v>
      </c>
      <c r="E2166" s="42">
        <v>103.2585</v>
      </c>
    </row>
    <row r="2167" spans="4:5" x14ac:dyDescent="0.3">
      <c r="D2167" t="s">
        <v>1649</v>
      </c>
      <c r="E2167" s="42">
        <v>103.2333</v>
      </c>
    </row>
    <row r="2168" spans="4:5" x14ac:dyDescent="0.3">
      <c r="D2168" t="s">
        <v>1786</v>
      </c>
      <c r="E2168" s="42">
        <v>103.17660000000001</v>
      </c>
    </row>
    <row r="2169" spans="4:5" x14ac:dyDescent="0.3">
      <c r="D2169" t="s">
        <v>605</v>
      </c>
      <c r="E2169" s="42">
        <v>101.48009999999999</v>
      </c>
    </row>
    <row r="2170" spans="4:5" x14ac:dyDescent="0.3">
      <c r="D2170" t="s">
        <v>244</v>
      </c>
      <c r="E2170" s="42">
        <v>100.0844</v>
      </c>
    </row>
    <row r="2171" spans="4:5" x14ac:dyDescent="0.3">
      <c r="D2171" t="s">
        <v>2459</v>
      </c>
      <c r="E2171" s="42">
        <v>99.3416</v>
      </c>
    </row>
    <row r="2172" spans="4:5" x14ac:dyDescent="0.3">
      <c r="D2172" t="s">
        <v>2316</v>
      </c>
      <c r="E2172" s="42">
        <v>98.838700000000003</v>
      </c>
    </row>
    <row r="2173" spans="4:5" x14ac:dyDescent="0.3">
      <c r="D2173" t="s">
        <v>2598</v>
      </c>
      <c r="E2173" s="42">
        <v>96.547799999999995</v>
      </c>
    </row>
    <row r="2174" spans="4:5" x14ac:dyDescent="0.3">
      <c r="D2174" t="s">
        <v>1563</v>
      </c>
      <c r="E2174" s="42">
        <v>95.314000000000007</v>
      </c>
    </row>
    <row r="2175" spans="4:5" x14ac:dyDescent="0.3">
      <c r="D2175" t="s">
        <v>972</v>
      </c>
      <c r="E2175" s="42">
        <v>94.168899999999994</v>
      </c>
    </row>
    <row r="2176" spans="4:5" x14ac:dyDescent="0.3">
      <c r="D2176" t="s">
        <v>1110</v>
      </c>
      <c r="E2176" s="42">
        <v>94.043300000000002</v>
      </c>
    </row>
    <row r="2177" spans="4:5" x14ac:dyDescent="0.3">
      <c r="D2177" t="s">
        <v>2259</v>
      </c>
      <c r="E2177" s="42">
        <v>93.868499999999997</v>
      </c>
    </row>
    <row r="2178" spans="4:5" x14ac:dyDescent="0.3">
      <c r="D2178" t="s">
        <v>1651</v>
      </c>
      <c r="E2178" s="42">
        <v>93.868499999999997</v>
      </c>
    </row>
    <row r="2179" spans="4:5" x14ac:dyDescent="0.3">
      <c r="D2179" t="s">
        <v>2058</v>
      </c>
      <c r="E2179" s="42">
        <v>93.862200000000001</v>
      </c>
    </row>
    <row r="2180" spans="4:5" x14ac:dyDescent="0.3">
      <c r="D2180" t="s">
        <v>1389</v>
      </c>
      <c r="E2180" s="42">
        <v>93.862200000000001</v>
      </c>
    </row>
    <row r="2181" spans="4:5" x14ac:dyDescent="0.3">
      <c r="D2181" t="s">
        <v>1437</v>
      </c>
      <c r="E2181" s="42">
        <v>93.323399999999992</v>
      </c>
    </row>
    <row r="2182" spans="4:5" x14ac:dyDescent="0.3">
      <c r="D2182" t="s">
        <v>2553</v>
      </c>
      <c r="E2182" s="42">
        <v>93.261499999999998</v>
      </c>
    </row>
    <row r="2183" spans="4:5" x14ac:dyDescent="0.3">
      <c r="D2183" t="s">
        <v>2488</v>
      </c>
      <c r="E2183" s="42">
        <v>92.585299999999989</v>
      </c>
    </row>
    <row r="2184" spans="4:5" x14ac:dyDescent="0.3">
      <c r="D2184" t="s">
        <v>1108</v>
      </c>
      <c r="E2184" s="42">
        <v>91.849199999999996</v>
      </c>
    </row>
    <row r="2185" spans="4:5" x14ac:dyDescent="0.3">
      <c r="D2185" t="s">
        <v>1612</v>
      </c>
      <c r="E2185" s="42">
        <v>91.244799999999998</v>
      </c>
    </row>
    <row r="2186" spans="4:5" x14ac:dyDescent="0.3">
      <c r="D2186" t="s">
        <v>1267</v>
      </c>
      <c r="E2186" s="42">
        <v>90.738500000000002</v>
      </c>
    </row>
    <row r="2187" spans="4:5" x14ac:dyDescent="0.3">
      <c r="D2187" t="s">
        <v>1549</v>
      </c>
      <c r="E2187" s="42">
        <v>90.650300000000001</v>
      </c>
    </row>
    <row r="2188" spans="4:5" x14ac:dyDescent="0.3">
      <c r="D2188" t="s">
        <v>610</v>
      </c>
      <c r="E2188" s="42">
        <v>90.3215</v>
      </c>
    </row>
    <row r="2189" spans="4:5" x14ac:dyDescent="0.3">
      <c r="D2189" t="s">
        <v>658</v>
      </c>
      <c r="E2189" s="42">
        <v>89.811300000000003</v>
      </c>
    </row>
    <row r="2190" spans="4:5" x14ac:dyDescent="0.3">
      <c r="D2190" t="s">
        <v>305</v>
      </c>
      <c r="E2190" s="42">
        <v>89.716200000000001</v>
      </c>
    </row>
    <row r="2191" spans="4:5" x14ac:dyDescent="0.3">
      <c r="D2191" t="s">
        <v>1507</v>
      </c>
      <c r="E2191" s="42">
        <v>88.253799999999998</v>
      </c>
    </row>
    <row r="2192" spans="4:5" x14ac:dyDescent="0.3">
      <c r="D2192" t="s">
        <v>356</v>
      </c>
      <c r="E2192" s="42">
        <v>88.253</v>
      </c>
    </row>
    <row r="2193" spans="4:5" x14ac:dyDescent="0.3">
      <c r="D2193" t="s">
        <v>2543</v>
      </c>
      <c r="E2193" s="42">
        <v>87.627399999999994</v>
      </c>
    </row>
    <row r="2194" spans="4:5" x14ac:dyDescent="0.3">
      <c r="D2194" t="s">
        <v>1037</v>
      </c>
      <c r="E2194" s="42">
        <v>87.5518</v>
      </c>
    </row>
    <row r="2195" spans="4:5" x14ac:dyDescent="0.3">
      <c r="D2195" t="s">
        <v>1787</v>
      </c>
      <c r="E2195" s="42">
        <v>86.944299999999998</v>
      </c>
    </row>
    <row r="2196" spans="4:5" x14ac:dyDescent="0.3">
      <c r="D2196" t="s">
        <v>1932</v>
      </c>
      <c r="E2196" s="42">
        <v>84.816100000000006</v>
      </c>
    </row>
    <row r="2197" spans="4:5" x14ac:dyDescent="0.3">
      <c r="D2197" t="s">
        <v>1675</v>
      </c>
      <c r="E2197" s="42">
        <v>83.795999999999992</v>
      </c>
    </row>
    <row r="2198" spans="4:5" x14ac:dyDescent="0.3">
      <c r="D2198" t="s">
        <v>493</v>
      </c>
      <c r="E2198" s="42">
        <v>83.476500000000001</v>
      </c>
    </row>
    <row r="2199" spans="4:5" x14ac:dyDescent="0.3">
      <c r="D2199" t="s">
        <v>1427</v>
      </c>
      <c r="E2199" s="42">
        <v>83.062399999999997</v>
      </c>
    </row>
    <row r="2200" spans="4:5" x14ac:dyDescent="0.3">
      <c r="D2200" t="s">
        <v>1800</v>
      </c>
      <c r="E2200" s="42">
        <v>83.018100000000004</v>
      </c>
    </row>
    <row r="2201" spans="4:5" x14ac:dyDescent="0.3">
      <c r="D2201" t="s">
        <v>2330</v>
      </c>
      <c r="E2201" s="42">
        <v>82.557000000000002</v>
      </c>
    </row>
    <row r="2202" spans="4:5" x14ac:dyDescent="0.3">
      <c r="D2202" t="s">
        <v>937</v>
      </c>
      <c r="E2202" s="42">
        <v>81.630399999999995</v>
      </c>
    </row>
    <row r="2203" spans="4:5" x14ac:dyDescent="0.3">
      <c r="D2203" t="s">
        <v>886</v>
      </c>
      <c r="E2203" s="42">
        <v>81.535900000000012</v>
      </c>
    </row>
    <row r="2204" spans="4:5" x14ac:dyDescent="0.3">
      <c r="D2204" t="s">
        <v>1883</v>
      </c>
      <c r="E2204" s="42">
        <v>81.3977</v>
      </c>
    </row>
    <row r="2205" spans="4:5" x14ac:dyDescent="0.3">
      <c r="D2205" t="s">
        <v>293</v>
      </c>
      <c r="E2205" s="42">
        <v>81.279200000000003</v>
      </c>
    </row>
    <row r="2206" spans="4:5" x14ac:dyDescent="0.3">
      <c r="D2206" t="s">
        <v>1656</v>
      </c>
      <c r="E2206" s="42">
        <v>80.716200000000001</v>
      </c>
    </row>
    <row r="2207" spans="4:5" x14ac:dyDescent="0.3">
      <c r="D2207" t="s">
        <v>1384</v>
      </c>
      <c r="E2207" s="42">
        <v>80.716200000000001</v>
      </c>
    </row>
    <row r="2208" spans="4:5" x14ac:dyDescent="0.3">
      <c r="D2208" t="s">
        <v>799</v>
      </c>
      <c r="E2208" s="42">
        <v>79.777199999999993</v>
      </c>
    </row>
    <row r="2209" spans="4:5" x14ac:dyDescent="0.3">
      <c r="D2209" t="s">
        <v>1735</v>
      </c>
      <c r="E2209" s="42">
        <v>79.395300000000006</v>
      </c>
    </row>
    <row r="2210" spans="4:5" x14ac:dyDescent="0.3">
      <c r="D2210" t="s">
        <v>770</v>
      </c>
      <c r="E2210" s="42">
        <v>79.313400000000001</v>
      </c>
    </row>
    <row r="2211" spans="4:5" x14ac:dyDescent="0.3">
      <c r="D2211" t="s">
        <v>1284</v>
      </c>
      <c r="E2211" s="42">
        <v>78.623999999999995</v>
      </c>
    </row>
    <row r="2212" spans="4:5" x14ac:dyDescent="0.3">
      <c r="D2212" t="s">
        <v>2053</v>
      </c>
      <c r="E2212" s="42">
        <v>78.218500000000006</v>
      </c>
    </row>
    <row r="2213" spans="4:5" x14ac:dyDescent="0.3">
      <c r="D2213" t="s">
        <v>1964</v>
      </c>
      <c r="E2213" s="42">
        <v>78.218500000000006</v>
      </c>
    </row>
    <row r="2214" spans="4:5" x14ac:dyDescent="0.3">
      <c r="D2214" t="s">
        <v>672</v>
      </c>
      <c r="E2214" s="42">
        <v>78.218500000000006</v>
      </c>
    </row>
    <row r="2215" spans="4:5" x14ac:dyDescent="0.3">
      <c r="D2215" t="s">
        <v>2322</v>
      </c>
      <c r="E2215" s="42">
        <v>76.966499999999996</v>
      </c>
    </row>
    <row r="2216" spans="4:5" x14ac:dyDescent="0.3">
      <c r="D2216" t="s">
        <v>2423</v>
      </c>
      <c r="E2216" s="42">
        <v>75.525499999999994</v>
      </c>
    </row>
    <row r="2217" spans="4:5" x14ac:dyDescent="0.3">
      <c r="D2217" t="s">
        <v>1583</v>
      </c>
      <c r="E2217" s="42">
        <v>74.8292</v>
      </c>
    </row>
    <row r="2218" spans="4:5" x14ac:dyDescent="0.3">
      <c r="D2218" t="s">
        <v>1255</v>
      </c>
      <c r="E2218" s="42">
        <v>74.8292</v>
      </c>
    </row>
    <row r="2219" spans="4:5" x14ac:dyDescent="0.3">
      <c r="D2219" t="s">
        <v>1477</v>
      </c>
      <c r="E2219" s="42">
        <v>74.718600000000009</v>
      </c>
    </row>
    <row r="2220" spans="4:5" x14ac:dyDescent="0.3">
      <c r="D2220" t="s">
        <v>525</v>
      </c>
      <c r="E2220" s="42">
        <v>74.623199999999997</v>
      </c>
    </row>
    <row r="2221" spans="4:5" x14ac:dyDescent="0.3">
      <c r="D2221" t="s">
        <v>554</v>
      </c>
      <c r="E2221" s="42">
        <v>74.549899999999994</v>
      </c>
    </row>
    <row r="2222" spans="4:5" x14ac:dyDescent="0.3">
      <c r="D2222" t="s">
        <v>2051</v>
      </c>
      <c r="E2222" s="42">
        <v>74.506200000000007</v>
      </c>
    </row>
    <row r="2223" spans="4:5" x14ac:dyDescent="0.3">
      <c r="D2223" t="s">
        <v>1757</v>
      </c>
      <c r="E2223" s="42">
        <v>74.506200000000007</v>
      </c>
    </row>
    <row r="2224" spans="4:5" x14ac:dyDescent="0.3">
      <c r="D2224" t="s">
        <v>1701</v>
      </c>
      <c r="E2224" s="42">
        <v>73.646999999999991</v>
      </c>
    </row>
    <row r="2225" spans="4:5" x14ac:dyDescent="0.3">
      <c r="D2225" t="s">
        <v>1555</v>
      </c>
      <c r="E2225" s="42">
        <v>73.428600000000003</v>
      </c>
    </row>
    <row r="2226" spans="4:5" x14ac:dyDescent="0.3">
      <c r="D2226" t="s">
        <v>1553</v>
      </c>
      <c r="E2226" s="42">
        <v>72.7239</v>
      </c>
    </row>
    <row r="2227" spans="4:5" x14ac:dyDescent="0.3">
      <c r="D2227" t="s">
        <v>713</v>
      </c>
      <c r="E2227" s="42">
        <v>71.914400000000001</v>
      </c>
    </row>
    <row r="2228" spans="4:5" x14ac:dyDescent="0.3">
      <c r="D2228" t="s">
        <v>953</v>
      </c>
      <c r="E2228" s="42">
        <v>71.118300000000005</v>
      </c>
    </row>
    <row r="2229" spans="4:5" x14ac:dyDescent="0.3">
      <c r="D2229" t="s">
        <v>2577</v>
      </c>
      <c r="E2229" s="42">
        <v>71.012799999999999</v>
      </c>
    </row>
    <row r="2230" spans="4:5" x14ac:dyDescent="0.3">
      <c r="D2230" t="s">
        <v>1464</v>
      </c>
      <c r="E2230" s="42">
        <v>70.818299999999994</v>
      </c>
    </row>
    <row r="2231" spans="4:5" x14ac:dyDescent="0.3">
      <c r="D2231" t="s">
        <v>2587</v>
      </c>
      <c r="E2231" s="42">
        <v>70.738299999999995</v>
      </c>
    </row>
    <row r="2232" spans="4:5" x14ac:dyDescent="0.3">
      <c r="D2232" t="s">
        <v>1023</v>
      </c>
      <c r="E2232" s="42">
        <v>70.567599999999999</v>
      </c>
    </row>
    <row r="2233" spans="4:5" x14ac:dyDescent="0.3">
      <c r="D2233" t="s">
        <v>1183</v>
      </c>
      <c r="E2233" s="42">
        <v>70.304900000000004</v>
      </c>
    </row>
    <row r="2234" spans="4:5" x14ac:dyDescent="0.3">
      <c r="D2234" t="s">
        <v>2296</v>
      </c>
      <c r="E2234" s="42">
        <v>69.071600000000004</v>
      </c>
    </row>
    <row r="2235" spans="4:5" x14ac:dyDescent="0.3">
      <c r="D2235" t="s">
        <v>2428</v>
      </c>
      <c r="E2235" s="42">
        <v>68.986199999999997</v>
      </c>
    </row>
    <row r="2236" spans="4:5" x14ac:dyDescent="0.3">
      <c r="D2236" t="s">
        <v>471</v>
      </c>
      <c r="E2236" s="42">
        <v>68.986199999999997</v>
      </c>
    </row>
    <row r="2237" spans="4:5" x14ac:dyDescent="0.3">
      <c r="D2237" t="s">
        <v>2290</v>
      </c>
      <c r="E2237" s="42">
        <v>68.790700000000001</v>
      </c>
    </row>
    <row r="2238" spans="4:5" x14ac:dyDescent="0.3">
      <c r="D2238" t="s">
        <v>715</v>
      </c>
      <c r="E2238" s="42">
        <v>68.544200000000004</v>
      </c>
    </row>
    <row r="2239" spans="4:5" x14ac:dyDescent="0.3">
      <c r="D2239" t="s">
        <v>1959</v>
      </c>
      <c r="E2239" s="42">
        <v>67.437899999999999</v>
      </c>
    </row>
    <row r="2240" spans="4:5" x14ac:dyDescent="0.3">
      <c r="D2240" t="s">
        <v>288</v>
      </c>
      <c r="E2240" s="42">
        <v>66.565100000000001</v>
      </c>
    </row>
    <row r="2241" spans="4:5" x14ac:dyDescent="0.3">
      <c r="D2241" t="s">
        <v>1369</v>
      </c>
      <c r="E2241" s="42">
        <v>65.711100000000002</v>
      </c>
    </row>
    <row r="2242" spans="4:5" x14ac:dyDescent="0.3">
      <c r="D2242" t="s">
        <v>570</v>
      </c>
      <c r="E2242" s="42">
        <v>65.711100000000002</v>
      </c>
    </row>
    <row r="2243" spans="4:5" x14ac:dyDescent="0.3">
      <c r="D2243" t="s">
        <v>988</v>
      </c>
      <c r="E2243" s="42">
        <v>65.441800000000001</v>
      </c>
    </row>
    <row r="2244" spans="4:5" x14ac:dyDescent="0.3">
      <c r="D2244" t="s">
        <v>944</v>
      </c>
      <c r="E2244" s="42">
        <v>65.385500000000008</v>
      </c>
    </row>
    <row r="2245" spans="4:5" x14ac:dyDescent="0.3">
      <c r="D2245" t="s">
        <v>711</v>
      </c>
      <c r="E2245" s="42">
        <v>64.734300000000005</v>
      </c>
    </row>
    <row r="2246" spans="4:5" x14ac:dyDescent="0.3">
      <c r="D2246" t="s">
        <v>2038</v>
      </c>
      <c r="E2246" s="42">
        <v>64.7209</v>
      </c>
    </row>
    <row r="2247" spans="4:5" x14ac:dyDescent="0.3">
      <c r="D2247" t="s">
        <v>1064</v>
      </c>
      <c r="E2247" s="42">
        <v>63.845300000000002</v>
      </c>
    </row>
    <row r="2248" spans="4:5" x14ac:dyDescent="0.3">
      <c r="D2248" t="s">
        <v>336</v>
      </c>
      <c r="E2248" s="42">
        <v>63.397099999999995</v>
      </c>
    </row>
    <row r="2249" spans="4:5" x14ac:dyDescent="0.3">
      <c r="D2249" t="s">
        <v>1590</v>
      </c>
      <c r="E2249" s="42">
        <v>62.549599999999998</v>
      </c>
    </row>
    <row r="2250" spans="4:5" x14ac:dyDescent="0.3">
      <c r="D2250" t="s">
        <v>2293</v>
      </c>
      <c r="E2250" s="42">
        <v>62.473999999999997</v>
      </c>
    </row>
    <row r="2251" spans="4:5" x14ac:dyDescent="0.3">
      <c r="D2251" t="s">
        <v>1114</v>
      </c>
      <c r="E2251" s="42">
        <v>62.473999999999997</v>
      </c>
    </row>
    <row r="2252" spans="4:5" x14ac:dyDescent="0.3">
      <c r="D2252" t="s">
        <v>2331</v>
      </c>
      <c r="E2252" s="42">
        <v>62.088500000000003</v>
      </c>
    </row>
    <row r="2253" spans="4:5" x14ac:dyDescent="0.3">
      <c r="D2253" t="s">
        <v>2416</v>
      </c>
      <c r="E2253" s="42">
        <v>62.088500000000003</v>
      </c>
    </row>
    <row r="2254" spans="4:5" x14ac:dyDescent="0.3">
      <c r="D2254" t="s">
        <v>1753</v>
      </c>
      <c r="E2254" s="42">
        <v>62.088500000000003</v>
      </c>
    </row>
    <row r="2255" spans="4:5" x14ac:dyDescent="0.3">
      <c r="D2255" t="s">
        <v>833</v>
      </c>
      <c r="E2255" s="42">
        <v>62.088500000000003</v>
      </c>
    </row>
    <row r="2256" spans="4:5" x14ac:dyDescent="0.3">
      <c r="D2256" t="s">
        <v>1966</v>
      </c>
      <c r="E2256" s="42">
        <v>61.960599999999999</v>
      </c>
    </row>
    <row r="2257" spans="4:5" x14ac:dyDescent="0.3">
      <c r="D2257" t="s">
        <v>1817</v>
      </c>
      <c r="E2257" s="42">
        <v>59.243600000000001</v>
      </c>
    </row>
    <row r="2258" spans="4:5" x14ac:dyDescent="0.3">
      <c r="D2258" t="s">
        <v>899</v>
      </c>
      <c r="E2258" s="42">
        <v>58.2057</v>
      </c>
    </row>
    <row r="2259" spans="4:5" x14ac:dyDescent="0.3">
      <c r="D2259" t="s">
        <v>1068</v>
      </c>
      <c r="E2259" s="42">
        <v>57.488500000000002</v>
      </c>
    </row>
    <row r="2260" spans="4:5" x14ac:dyDescent="0.3">
      <c r="D2260" t="s">
        <v>714</v>
      </c>
      <c r="E2260" s="42">
        <v>57.488500000000002</v>
      </c>
    </row>
    <row r="2261" spans="4:5" x14ac:dyDescent="0.3">
      <c r="D2261" t="s">
        <v>1459</v>
      </c>
      <c r="E2261" s="42">
        <v>57.040599999999998</v>
      </c>
    </row>
    <row r="2262" spans="4:5" x14ac:dyDescent="0.3">
      <c r="D2262" t="s">
        <v>371</v>
      </c>
      <c r="E2262" s="42">
        <v>57.04</v>
      </c>
    </row>
    <row r="2263" spans="4:5" x14ac:dyDescent="0.3">
      <c r="D2263" t="s">
        <v>663</v>
      </c>
      <c r="E2263" s="42">
        <v>56.376599999999996</v>
      </c>
    </row>
    <row r="2264" spans="4:5" x14ac:dyDescent="0.3">
      <c r="D2264" t="s">
        <v>2405</v>
      </c>
      <c r="E2264" s="42">
        <v>56.350499999999997</v>
      </c>
    </row>
    <row r="2265" spans="4:5" x14ac:dyDescent="0.3">
      <c r="D2265" t="s">
        <v>1843</v>
      </c>
      <c r="E2265" s="42">
        <v>56.321100000000001</v>
      </c>
    </row>
    <row r="2266" spans="4:5" x14ac:dyDescent="0.3">
      <c r="D2266" t="s">
        <v>1727</v>
      </c>
      <c r="E2266" s="42">
        <v>56.226599999999998</v>
      </c>
    </row>
    <row r="2267" spans="4:5" x14ac:dyDescent="0.3">
      <c r="D2267" t="s">
        <v>982</v>
      </c>
      <c r="E2267" s="42">
        <v>56.226599999999998</v>
      </c>
    </row>
    <row r="2268" spans="4:5" x14ac:dyDescent="0.3">
      <c r="D2268" t="s">
        <v>550</v>
      </c>
      <c r="E2268" s="42">
        <v>56.226599999999998</v>
      </c>
    </row>
    <row r="2269" spans="4:5" x14ac:dyDescent="0.3">
      <c r="D2269" t="s">
        <v>298</v>
      </c>
      <c r="E2269" s="42">
        <v>56.226599999999998</v>
      </c>
    </row>
    <row r="2270" spans="4:5" x14ac:dyDescent="0.3">
      <c r="D2270" t="s">
        <v>2155</v>
      </c>
      <c r="E2270" s="42">
        <v>56.072400000000002</v>
      </c>
    </row>
    <row r="2271" spans="4:5" x14ac:dyDescent="0.3">
      <c r="D2271" t="s">
        <v>1171</v>
      </c>
      <c r="E2271" s="42">
        <v>54.667500000000004</v>
      </c>
    </row>
    <row r="2272" spans="4:5" x14ac:dyDescent="0.3">
      <c r="D2272" t="s">
        <v>1948</v>
      </c>
      <c r="E2272" s="42">
        <v>54.279699999999998</v>
      </c>
    </row>
    <row r="2273" spans="4:5" x14ac:dyDescent="0.3">
      <c r="D2273" t="s">
        <v>1466</v>
      </c>
      <c r="E2273" s="42">
        <v>53.772999999999996</v>
      </c>
    </row>
    <row r="2274" spans="4:5" x14ac:dyDescent="0.3">
      <c r="D2274" t="s">
        <v>2078</v>
      </c>
      <c r="E2274" s="42">
        <v>53.102899999999998</v>
      </c>
    </row>
    <row r="2275" spans="4:5" x14ac:dyDescent="0.3">
      <c r="D2275" t="s">
        <v>1176</v>
      </c>
      <c r="E2275" s="42">
        <v>53.102899999999998</v>
      </c>
    </row>
    <row r="2276" spans="4:5" x14ac:dyDescent="0.3">
      <c r="D2276" t="s">
        <v>949</v>
      </c>
      <c r="E2276" s="42">
        <v>53.102899999999998</v>
      </c>
    </row>
    <row r="2277" spans="4:5" x14ac:dyDescent="0.3">
      <c r="D2277" t="s">
        <v>1860</v>
      </c>
      <c r="E2277" s="42">
        <v>52.420999999999999</v>
      </c>
    </row>
    <row r="2278" spans="4:5" x14ac:dyDescent="0.3">
      <c r="D2278" t="s">
        <v>2436</v>
      </c>
      <c r="E2278" s="42">
        <v>51.4816</v>
      </c>
    </row>
    <row r="2279" spans="4:5" x14ac:dyDescent="0.3">
      <c r="D2279" t="s">
        <v>1189</v>
      </c>
      <c r="E2279" s="42">
        <v>50.899299999999997</v>
      </c>
    </row>
    <row r="2280" spans="4:5" x14ac:dyDescent="0.3">
      <c r="D2280" t="s">
        <v>357</v>
      </c>
      <c r="E2280" s="42">
        <v>50.813699999999997</v>
      </c>
    </row>
    <row r="2281" spans="4:5" x14ac:dyDescent="0.3">
      <c r="D2281" t="s">
        <v>231</v>
      </c>
      <c r="E2281" s="42">
        <v>50.7926</v>
      </c>
    </row>
    <row r="2282" spans="4:5" x14ac:dyDescent="0.3">
      <c r="D2282" t="s">
        <v>1715</v>
      </c>
      <c r="E2282" s="42">
        <v>50.004400000000004</v>
      </c>
    </row>
    <row r="2283" spans="4:5" x14ac:dyDescent="0.3">
      <c r="D2283" t="s">
        <v>1720</v>
      </c>
      <c r="E2283" s="42">
        <v>49.979199999999999</v>
      </c>
    </row>
    <row r="2284" spans="4:5" x14ac:dyDescent="0.3">
      <c r="D2284" t="s">
        <v>1237</v>
      </c>
      <c r="E2284" s="42">
        <v>49.954000000000001</v>
      </c>
    </row>
    <row r="2285" spans="4:5" x14ac:dyDescent="0.3">
      <c r="D2285" t="s">
        <v>1850</v>
      </c>
      <c r="E2285" s="42">
        <v>49.8414</v>
      </c>
    </row>
    <row r="2286" spans="4:5" x14ac:dyDescent="0.3">
      <c r="D2286" t="s">
        <v>1535</v>
      </c>
      <c r="E2286" s="42">
        <v>49.628399999999999</v>
      </c>
    </row>
    <row r="2287" spans="4:5" x14ac:dyDescent="0.3">
      <c r="D2287" t="s">
        <v>1286</v>
      </c>
      <c r="E2287" s="42">
        <v>49.384699999999995</v>
      </c>
    </row>
    <row r="2288" spans="4:5" x14ac:dyDescent="0.3">
      <c r="D2288" t="s">
        <v>1705</v>
      </c>
      <c r="E2288" s="42">
        <v>48.489400000000003</v>
      </c>
    </row>
    <row r="2289" spans="4:5" x14ac:dyDescent="0.3">
      <c r="D2289" t="s">
        <v>1977</v>
      </c>
      <c r="E2289" s="42">
        <v>48.289000000000001</v>
      </c>
    </row>
    <row r="2290" spans="4:5" x14ac:dyDescent="0.3">
      <c r="D2290" t="s">
        <v>1752</v>
      </c>
      <c r="E2290" s="42">
        <v>46.931100000000001</v>
      </c>
    </row>
    <row r="2291" spans="4:5" x14ac:dyDescent="0.3">
      <c r="D2291" t="s">
        <v>1505</v>
      </c>
      <c r="E2291" s="42">
        <v>46.931100000000001</v>
      </c>
    </row>
    <row r="2292" spans="4:5" x14ac:dyDescent="0.3">
      <c r="D2292" t="s">
        <v>2002</v>
      </c>
      <c r="E2292" s="42">
        <v>46.8996</v>
      </c>
    </row>
    <row r="2293" spans="4:5" x14ac:dyDescent="0.3">
      <c r="D2293" t="s">
        <v>1089</v>
      </c>
      <c r="E2293" s="42">
        <v>46.855499999999999</v>
      </c>
    </row>
    <row r="2294" spans="4:5" x14ac:dyDescent="0.3">
      <c r="D2294" t="s">
        <v>367</v>
      </c>
      <c r="E2294" s="42">
        <v>46.855499999999999</v>
      </c>
    </row>
    <row r="2295" spans="4:5" x14ac:dyDescent="0.3">
      <c r="D2295" t="s">
        <v>436</v>
      </c>
      <c r="E2295" s="42">
        <v>46.855499999999999</v>
      </c>
    </row>
    <row r="2296" spans="4:5" x14ac:dyDescent="0.3">
      <c r="D2296" t="s">
        <v>743</v>
      </c>
      <c r="E2296" s="42">
        <v>46.805100000000003</v>
      </c>
    </row>
    <row r="2297" spans="4:5" x14ac:dyDescent="0.3">
      <c r="D2297" t="s">
        <v>723</v>
      </c>
      <c r="E2297" s="42">
        <v>46.598799999999997</v>
      </c>
    </row>
    <row r="2298" spans="4:5" x14ac:dyDescent="0.3">
      <c r="D2298" t="s">
        <v>902</v>
      </c>
      <c r="E2298" s="42">
        <v>46.561199999999999</v>
      </c>
    </row>
    <row r="2299" spans="4:5" x14ac:dyDescent="0.3">
      <c r="D2299" t="s">
        <v>1803</v>
      </c>
      <c r="E2299" s="42">
        <v>46.392099999999999</v>
      </c>
    </row>
    <row r="2300" spans="4:5" x14ac:dyDescent="0.3">
      <c r="D2300" t="s">
        <v>1938</v>
      </c>
      <c r="E2300" s="42">
        <v>45.540900000000001</v>
      </c>
    </row>
    <row r="2301" spans="4:5" x14ac:dyDescent="0.3">
      <c r="D2301" t="s">
        <v>2023</v>
      </c>
      <c r="E2301" s="42">
        <v>43.813699999999997</v>
      </c>
    </row>
    <row r="2302" spans="4:5" x14ac:dyDescent="0.3">
      <c r="D2302" t="s">
        <v>1262</v>
      </c>
      <c r="E2302" s="42">
        <v>43.813699999999997</v>
      </c>
    </row>
    <row r="2303" spans="4:5" x14ac:dyDescent="0.3">
      <c r="D2303" t="s">
        <v>500</v>
      </c>
      <c r="E2303" s="42">
        <v>43.813699999999997</v>
      </c>
    </row>
    <row r="2304" spans="4:5" x14ac:dyDescent="0.3">
      <c r="D2304" t="s">
        <v>1734</v>
      </c>
      <c r="E2304" s="42">
        <v>43.807400000000001</v>
      </c>
    </row>
    <row r="2305" spans="4:5" x14ac:dyDescent="0.3">
      <c r="D2305" t="s">
        <v>1605</v>
      </c>
      <c r="E2305" s="42">
        <v>43.7318</v>
      </c>
    </row>
    <row r="2306" spans="4:5" x14ac:dyDescent="0.3">
      <c r="D2306" t="s">
        <v>1084</v>
      </c>
      <c r="E2306" s="42">
        <v>43.7318</v>
      </c>
    </row>
    <row r="2307" spans="4:5" x14ac:dyDescent="0.3">
      <c r="D2307" t="s">
        <v>1076</v>
      </c>
      <c r="E2307" s="42">
        <v>43.287499999999994</v>
      </c>
    </row>
    <row r="2308" spans="4:5" x14ac:dyDescent="0.3">
      <c r="D2308" t="s">
        <v>2559</v>
      </c>
      <c r="E2308" s="42">
        <v>42.704999999999998</v>
      </c>
    </row>
    <row r="2309" spans="4:5" x14ac:dyDescent="0.3">
      <c r="D2309" t="s">
        <v>1403</v>
      </c>
      <c r="E2309" s="42">
        <v>42.511200000000002</v>
      </c>
    </row>
    <row r="2310" spans="4:5" x14ac:dyDescent="0.3">
      <c r="D2310" t="s">
        <v>349</v>
      </c>
      <c r="E2310" s="42">
        <v>41.7849</v>
      </c>
    </row>
    <row r="2311" spans="4:5" x14ac:dyDescent="0.3">
      <c r="D2311" t="s">
        <v>343</v>
      </c>
      <c r="E2311" s="42">
        <v>41.379300000000001</v>
      </c>
    </row>
    <row r="2312" spans="4:5" x14ac:dyDescent="0.3">
      <c r="D2312" t="s">
        <v>809</v>
      </c>
      <c r="E2312" s="42">
        <v>41.353999999999999</v>
      </c>
    </row>
    <row r="2313" spans="4:5" x14ac:dyDescent="0.3">
      <c r="D2313" t="s">
        <v>428</v>
      </c>
      <c r="E2313" s="42">
        <v>40.633299999999998</v>
      </c>
    </row>
    <row r="2314" spans="4:5" x14ac:dyDescent="0.3">
      <c r="D2314" t="s">
        <v>2240</v>
      </c>
      <c r="E2314" s="42">
        <v>40.6081</v>
      </c>
    </row>
    <row r="2315" spans="4:5" x14ac:dyDescent="0.3">
      <c r="D2315" t="s">
        <v>2136</v>
      </c>
      <c r="E2315" s="42">
        <v>40.6081</v>
      </c>
    </row>
    <row r="2316" spans="4:5" x14ac:dyDescent="0.3">
      <c r="D2316" t="s">
        <v>1629</v>
      </c>
      <c r="E2316" s="42">
        <v>40.6081</v>
      </c>
    </row>
    <row r="2317" spans="4:5" x14ac:dyDescent="0.3">
      <c r="D2317" t="s">
        <v>1031</v>
      </c>
      <c r="E2317" s="42">
        <v>40.6081</v>
      </c>
    </row>
    <row r="2318" spans="4:5" x14ac:dyDescent="0.3">
      <c r="D2318" t="s">
        <v>1247</v>
      </c>
      <c r="E2318" s="42">
        <v>40.502000000000002</v>
      </c>
    </row>
    <row r="2319" spans="4:5" x14ac:dyDescent="0.3">
      <c r="D2319" t="s">
        <v>1223</v>
      </c>
      <c r="E2319" s="42">
        <v>40.419899999999998</v>
      </c>
    </row>
    <row r="2320" spans="4:5" x14ac:dyDescent="0.3">
      <c r="D2320" t="s">
        <v>864</v>
      </c>
      <c r="E2320" s="42">
        <v>39.813600000000001</v>
      </c>
    </row>
    <row r="2321" spans="4:5" x14ac:dyDescent="0.3">
      <c r="D2321" t="s">
        <v>592</v>
      </c>
      <c r="E2321" s="42">
        <v>39.731900000000003</v>
      </c>
    </row>
    <row r="2322" spans="4:5" x14ac:dyDescent="0.3">
      <c r="D2322" t="s">
        <v>1291</v>
      </c>
      <c r="E2322" s="42">
        <v>39.393900000000002</v>
      </c>
    </row>
    <row r="2323" spans="4:5" x14ac:dyDescent="0.3">
      <c r="D2323" t="s">
        <v>617</v>
      </c>
      <c r="E2323" s="42">
        <v>39.286299999999997</v>
      </c>
    </row>
    <row r="2324" spans="4:5" x14ac:dyDescent="0.3">
      <c r="D2324" t="s">
        <v>366</v>
      </c>
      <c r="E2324" s="42">
        <v>38.542299999999997</v>
      </c>
    </row>
    <row r="2325" spans="4:5" x14ac:dyDescent="0.3">
      <c r="D2325" t="s">
        <v>1955</v>
      </c>
      <c r="E2325" s="42">
        <v>38.458100000000002</v>
      </c>
    </row>
    <row r="2326" spans="4:5" x14ac:dyDescent="0.3">
      <c r="D2326" t="s">
        <v>870</v>
      </c>
      <c r="E2326" s="42">
        <v>38.297800000000002</v>
      </c>
    </row>
    <row r="2327" spans="4:5" x14ac:dyDescent="0.3">
      <c r="D2327" t="s">
        <v>2093</v>
      </c>
      <c r="E2327" s="42">
        <v>37.547400000000003</v>
      </c>
    </row>
    <row r="2328" spans="4:5" x14ac:dyDescent="0.3">
      <c r="D2328" t="s">
        <v>1827</v>
      </c>
      <c r="E2328" s="42">
        <v>37.484400000000001</v>
      </c>
    </row>
    <row r="2329" spans="4:5" x14ac:dyDescent="0.3">
      <c r="D2329" t="s">
        <v>504</v>
      </c>
      <c r="E2329" s="42">
        <v>37.484400000000001</v>
      </c>
    </row>
    <row r="2330" spans="4:5" x14ac:dyDescent="0.3">
      <c r="D2330" t="s">
        <v>2612</v>
      </c>
      <c r="E2330" s="42">
        <v>37.218600000000002</v>
      </c>
    </row>
    <row r="2331" spans="4:5" x14ac:dyDescent="0.3">
      <c r="D2331" t="s">
        <v>424</v>
      </c>
      <c r="E2331" s="42">
        <v>37.139899999999997</v>
      </c>
    </row>
    <row r="2332" spans="4:5" x14ac:dyDescent="0.3">
      <c r="D2332" t="s">
        <v>321</v>
      </c>
      <c r="E2332" s="42">
        <v>36.384099999999997</v>
      </c>
    </row>
    <row r="2333" spans="4:5" x14ac:dyDescent="0.3">
      <c r="D2333" t="s">
        <v>1587</v>
      </c>
      <c r="E2333" s="42">
        <v>35.537500000000001</v>
      </c>
    </row>
    <row r="2334" spans="4:5" x14ac:dyDescent="0.3">
      <c r="D2334" t="s">
        <v>2493</v>
      </c>
      <c r="E2334" s="42">
        <v>35.506399999999999</v>
      </c>
    </row>
    <row r="2335" spans="4:5" x14ac:dyDescent="0.3">
      <c r="D2335" t="s">
        <v>2271</v>
      </c>
      <c r="E2335" s="42">
        <v>35.1509</v>
      </c>
    </row>
    <row r="2336" spans="4:5" x14ac:dyDescent="0.3">
      <c r="D2336" t="s">
        <v>859</v>
      </c>
      <c r="E2336" s="42">
        <v>35.1509</v>
      </c>
    </row>
    <row r="2337" spans="4:5" x14ac:dyDescent="0.3">
      <c r="D2337" t="s">
        <v>477</v>
      </c>
      <c r="E2337" s="42">
        <v>35.1509</v>
      </c>
    </row>
    <row r="2338" spans="4:5" x14ac:dyDescent="0.3">
      <c r="D2338" t="s">
        <v>1125</v>
      </c>
      <c r="E2338" s="42">
        <v>34.8369</v>
      </c>
    </row>
    <row r="2339" spans="4:5" x14ac:dyDescent="0.3">
      <c r="D2339" t="s">
        <v>2310</v>
      </c>
      <c r="E2339" s="42">
        <v>34.398499999999999</v>
      </c>
    </row>
    <row r="2340" spans="4:5" x14ac:dyDescent="0.3">
      <c r="D2340" t="s">
        <v>967</v>
      </c>
      <c r="E2340" s="42">
        <v>34.360700000000001</v>
      </c>
    </row>
    <row r="2341" spans="4:5" x14ac:dyDescent="0.3">
      <c r="D2341" t="s">
        <v>1573</v>
      </c>
      <c r="E2341" s="42">
        <v>33.083199999999998</v>
      </c>
    </row>
    <row r="2342" spans="4:5" x14ac:dyDescent="0.3">
      <c r="D2342" t="s">
        <v>1674</v>
      </c>
      <c r="E2342" s="42">
        <v>33.083199999999998</v>
      </c>
    </row>
    <row r="2343" spans="4:5" x14ac:dyDescent="0.3">
      <c r="D2343" t="s">
        <v>2388</v>
      </c>
      <c r="E2343" s="42">
        <v>32.639400000000002</v>
      </c>
    </row>
    <row r="2344" spans="4:5" x14ac:dyDescent="0.3">
      <c r="D2344" t="s">
        <v>470</v>
      </c>
      <c r="E2344" s="42">
        <v>32.307099999999998</v>
      </c>
    </row>
    <row r="2345" spans="4:5" x14ac:dyDescent="0.3">
      <c r="D2345" t="s">
        <v>2431</v>
      </c>
      <c r="E2345" s="42">
        <v>31.287400000000002</v>
      </c>
    </row>
    <row r="2346" spans="4:5" x14ac:dyDescent="0.3">
      <c r="D2346" t="s">
        <v>815</v>
      </c>
      <c r="E2346" s="42">
        <v>31.236999999999998</v>
      </c>
    </row>
    <row r="2347" spans="4:5" x14ac:dyDescent="0.3">
      <c r="D2347" t="s">
        <v>2339</v>
      </c>
      <c r="E2347" s="42">
        <v>31.148400000000002</v>
      </c>
    </row>
    <row r="2348" spans="4:5" x14ac:dyDescent="0.3">
      <c r="D2348" t="s">
        <v>444</v>
      </c>
      <c r="E2348" s="42">
        <v>31.038499999999999</v>
      </c>
    </row>
    <row r="2349" spans="4:5" x14ac:dyDescent="0.3">
      <c r="D2349" t="s">
        <v>534</v>
      </c>
      <c r="E2349" s="42">
        <v>31.015499999999999</v>
      </c>
    </row>
    <row r="2350" spans="4:5" x14ac:dyDescent="0.3">
      <c r="D2350" t="s">
        <v>524</v>
      </c>
      <c r="E2350" s="42">
        <v>30.7547</v>
      </c>
    </row>
    <row r="2351" spans="4:5" x14ac:dyDescent="0.3">
      <c r="D2351" t="s">
        <v>511</v>
      </c>
      <c r="E2351" s="42">
        <v>29.112200000000001</v>
      </c>
    </row>
    <row r="2352" spans="4:5" x14ac:dyDescent="0.3">
      <c r="D2352" t="s">
        <v>846</v>
      </c>
      <c r="E2352" s="42">
        <v>28.67</v>
      </c>
    </row>
    <row r="2353" spans="4:5" x14ac:dyDescent="0.3">
      <c r="D2353" t="s">
        <v>642</v>
      </c>
      <c r="E2353" s="42">
        <v>28.113299999999999</v>
      </c>
    </row>
    <row r="2354" spans="4:5" x14ac:dyDescent="0.3">
      <c r="D2354" t="s">
        <v>960</v>
      </c>
      <c r="E2354" s="42">
        <v>27.787700000000001</v>
      </c>
    </row>
    <row r="2355" spans="4:5" x14ac:dyDescent="0.3">
      <c r="D2355" t="s">
        <v>2564</v>
      </c>
      <c r="E2355" s="42">
        <v>27.518999999999998</v>
      </c>
    </row>
    <row r="2356" spans="4:5" x14ac:dyDescent="0.3">
      <c r="D2356" t="s">
        <v>1206</v>
      </c>
      <c r="E2356" s="42">
        <v>26.880099999999999</v>
      </c>
    </row>
    <row r="2357" spans="4:5" x14ac:dyDescent="0.3">
      <c r="D2357" t="s">
        <v>1219</v>
      </c>
      <c r="E2357" s="42">
        <v>25.0457</v>
      </c>
    </row>
    <row r="2358" spans="4:5" x14ac:dyDescent="0.3">
      <c r="D2358" t="s">
        <v>1866</v>
      </c>
      <c r="E2358" s="42">
        <v>24.989599999999999</v>
      </c>
    </row>
    <row r="2359" spans="4:5" x14ac:dyDescent="0.3">
      <c r="D2359" t="s">
        <v>919</v>
      </c>
      <c r="E2359" s="42">
        <v>24.989599999999999</v>
      </c>
    </row>
    <row r="2360" spans="4:5" x14ac:dyDescent="0.3">
      <c r="D2360" t="s">
        <v>2482</v>
      </c>
      <c r="E2360" s="42">
        <v>24.977</v>
      </c>
    </row>
    <row r="2361" spans="4:5" x14ac:dyDescent="0.3">
      <c r="D2361" t="s">
        <v>1257</v>
      </c>
      <c r="E2361" s="42">
        <v>24.901</v>
      </c>
    </row>
    <row r="2362" spans="4:5" x14ac:dyDescent="0.3">
      <c r="D2362" t="s">
        <v>961</v>
      </c>
      <c r="E2362" s="42">
        <v>24.883500000000002</v>
      </c>
    </row>
    <row r="2363" spans="4:5" x14ac:dyDescent="0.3">
      <c r="D2363" t="s">
        <v>1276</v>
      </c>
      <c r="E2363" s="42">
        <v>24.8124</v>
      </c>
    </row>
    <row r="2364" spans="4:5" x14ac:dyDescent="0.3">
      <c r="D2364" t="s">
        <v>1731</v>
      </c>
      <c r="E2364" s="42">
        <v>24.369499999999999</v>
      </c>
    </row>
    <row r="2365" spans="4:5" x14ac:dyDescent="0.3">
      <c r="D2365" t="s">
        <v>1113</v>
      </c>
      <c r="E2365" s="42">
        <v>24.369499999999999</v>
      </c>
    </row>
    <row r="2366" spans="4:5" x14ac:dyDescent="0.3">
      <c r="D2366" t="s">
        <v>2246</v>
      </c>
      <c r="E2366" s="42">
        <v>23.299399999999999</v>
      </c>
    </row>
    <row r="2367" spans="4:5" x14ac:dyDescent="0.3">
      <c r="D2367" t="s">
        <v>1944</v>
      </c>
      <c r="E2367" s="42">
        <v>22.936</v>
      </c>
    </row>
    <row r="2368" spans="4:5" x14ac:dyDescent="0.3">
      <c r="D2368" t="s">
        <v>2032</v>
      </c>
      <c r="E2368" s="42">
        <v>21.91</v>
      </c>
    </row>
    <row r="2369" spans="4:5" x14ac:dyDescent="0.3">
      <c r="D2369" t="s">
        <v>2563</v>
      </c>
      <c r="E2369" s="42">
        <v>21.903700000000001</v>
      </c>
    </row>
    <row r="2370" spans="4:5" x14ac:dyDescent="0.3">
      <c r="D2370" t="s">
        <v>727</v>
      </c>
      <c r="E2370" s="42">
        <v>21.903700000000001</v>
      </c>
    </row>
    <row r="2371" spans="4:5" x14ac:dyDescent="0.3">
      <c r="D2371" t="s">
        <v>2467</v>
      </c>
      <c r="E2371" s="42">
        <v>21.8659</v>
      </c>
    </row>
    <row r="2372" spans="4:5" x14ac:dyDescent="0.3">
      <c r="D2372" t="s">
        <v>598</v>
      </c>
      <c r="E2372" s="42">
        <v>21.609200000000001</v>
      </c>
    </row>
    <row r="2373" spans="4:5" x14ac:dyDescent="0.3">
      <c r="D2373" t="s">
        <v>741</v>
      </c>
      <c r="E2373" s="42">
        <v>20.677</v>
      </c>
    </row>
    <row r="2374" spans="4:5" x14ac:dyDescent="0.3">
      <c r="D2374" t="s">
        <v>455</v>
      </c>
      <c r="E2374" s="42">
        <v>18.773700000000002</v>
      </c>
    </row>
    <row r="2375" spans="4:5" x14ac:dyDescent="0.3">
      <c r="D2375" t="s">
        <v>2404</v>
      </c>
      <c r="E2375" s="42">
        <v>18.7422</v>
      </c>
    </row>
    <row r="2376" spans="4:5" x14ac:dyDescent="0.3">
      <c r="D2376" t="s">
        <v>2386</v>
      </c>
      <c r="E2376" s="42">
        <v>18.7422</v>
      </c>
    </row>
    <row r="2377" spans="4:5" x14ac:dyDescent="0.3">
      <c r="D2377" t="s">
        <v>1724</v>
      </c>
      <c r="E2377" s="42">
        <v>18.7422</v>
      </c>
    </row>
    <row r="2378" spans="4:5" x14ac:dyDescent="0.3">
      <c r="D2378" t="s">
        <v>1716</v>
      </c>
      <c r="E2378" s="42">
        <v>18.7422</v>
      </c>
    </row>
    <row r="2379" spans="4:5" x14ac:dyDescent="0.3">
      <c r="D2379" t="s">
        <v>1858</v>
      </c>
      <c r="E2379" s="42">
        <v>18.7422</v>
      </c>
    </row>
    <row r="2380" spans="4:5" x14ac:dyDescent="0.3">
      <c r="D2380" t="s">
        <v>875</v>
      </c>
      <c r="E2380" s="42">
        <v>18.7422</v>
      </c>
    </row>
    <row r="2381" spans="4:5" x14ac:dyDescent="0.3">
      <c r="D2381" t="s">
        <v>1743</v>
      </c>
      <c r="E2381" s="42">
        <v>18.609300000000001</v>
      </c>
    </row>
    <row r="2382" spans="4:5" x14ac:dyDescent="0.3">
      <c r="D2382" t="s">
        <v>2571</v>
      </c>
      <c r="E2382" s="42">
        <v>17.715399999999999</v>
      </c>
    </row>
    <row r="2383" spans="4:5" x14ac:dyDescent="0.3">
      <c r="D2383" t="s">
        <v>1848</v>
      </c>
      <c r="E2383" s="42">
        <v>17.4587</v>
      </c>
    </row>
    <row r="2384" spans="4:5" x14ac:dyDescent="0.3">
      <c r="D2384" t="s">
        <v>791</v>
      </c>
      <c r="E2384" s="42">
        <v>16.795300000000001</v>
      </c>
    </row>
    <row r="2385" spans="4:5" x14ac:dyDescent="0.3">
      <c r="D2385" t="s">
        <v>2499</v>
      </c>
      <c r="E2385" s="42">
        <v>16.541599999999999</v>
      </c>
    </row>
    <row r="2386" spans="4:5" x14ac:dyDescent="0.3">
      <c r="D2386" t="s">
        <v>1645</v>
      </c>
      <c r="E2386" s="42">
        <v>15.7685</v>
      </c>
    </row>
    <row r="2387" spans="4:5" x14ac:dyDescent="0.3">
      <c r="D2387" t="s">
        <v>1462</v>
      </c>
      <c r="E2387" s="42">
        <v>15.643700000000001</v>
      </c>
    </row>
    <row r="2388" spans="4:5" x14ac:dyDescent="0.3">
      <c r="D2388" t="s">
        <v>1652</v>
      </c>
      <c r="E2388" s="42">
        <v>15.618499999999999</v>
      </c>
    </row>
    <row r="2389" spans="4:5" x14ac:dyDescent="0.3">
      <c r="D2389" t="s">
        <v>730</v>
      </c>
      <c r="E2389" s="42">
        <v>15.618499999999999</v>
      </c>
    </row>
    <row r="2390" spans="4:5" x14ac:dyDescent="0.3">
      <c r="D2390" t="s">
        <v>1514</v>
      </c>
      <c r="E2390" s="42">
        <v>15.3307</v>
      </c>
    </row>
    <row r="2391" spans="4:5" x14ac:dyDescent="0.3">
      <c r="D2391" t="s">
        <v>2358</v>
      </c>
      <c r="E2391" s="42">
        <v>14.930099999999999</v>
      </c>
    </row>
    <row r="2392" spans="4:5" x14ac:dyDescent="0.3">
      <c r="D2392" t="s">
        <v>2009</v>
      </c>
      <c r="E2392" s="42">
        <v>14.591699999999999</v>
      </c>
    </row>
    <row r="2393" spans="4:5" x14ac:dyDescent="0.3">
      <c r="D2393" t="s">
        <v>1833</v>
      </c>
      <c r="E2393" s="42">
        <v>14.335000000000001</v>
      </c>
    </row>
    <row r="2394" spans="4:5" x14ac:dyDescent="0.3">
      <c r="D2394" t="s">
        <v>1088</v>
      </c>
      <c r="E2394" s="42">
        <v>13.9283</v>
      </c>
    </row>
    <row r="2395" spans="4:5" x14ac:dyDescent="0.3">
      <c r="D2395" t="s">
        <v>1015</v>
      </c>
      <c r="E2395" s="42">
        <v>13.4527</v>
      </c>
    </row>
    <row r="2396" spans="4:5" x14ac:dyDescent="0.3">
      <c r="D2396" t="s">
        <v>1000</v>
      </c>
      <c r="E2396" s="42">
        <v>13.158199999999999</v>
      </c>
    </row>
    <row r="2397" spans="4:5" x14ac:dyDescent="0.3">
      <c r="D2397" t="s">
        <v>802</v>
      </c>
      <c r="E2397" s="42">
        <v>12.9015</v>
      </c>
    </row>
    <row r="2398" spans="4:5" x14ac:dyDescent="0.3">
      <c r="D2398" t="s">
        <v>1009</v>
      </c>
      <c r="E2398" s="42">
        <v>12.507400000000001</v>
      </c>
    </row>
    <row r="2399" spans="4:5" x14ac:dyDescent="0.3">
      <c r="D2399" t="s">
        <v>1776</v>
      </c>
      <c r="E2399" s="42">
        <v>12.4948</v>
      </c>
    </row>
    <row r="2400" spans="4:5" x14ac:dyDescent="0.3">
      <c r="D2400" t="s">
        <v>1607</v>
      </c>
      <c r="E2400" s="42">
        <v>12.4948</v>
      </c>
    </row>
    <row r="2401" spans="4:5" x14ac:dyDescent="0.3">
      <c r="D2401" t="s">
        <v>1289</v>
      </c>
      <c r="E2401" s="42">
        <v>12.4948</v>
      </c>
    </row>
    <row r="2402" spans="4:5" x14ac:dyDescent="0.3">
      <c r="D2402" t="s">
        <v>1158</v>
      </c>
      <c r="E2402" s="42">
        <v>12.4948</v>
      </c>
    </row>
    <row r="2403" spans="4:5" x14ac:dyDescent="0.3">
      <c r="D2403" t="s">
        <v>494</v>
      </c>
      <c r="E2403" s="42">
        <v>11.468</v>
      </c>
    </row>
    <row r="2404" spans="4:5" x14ac:dyDescent="0.3">
      <c r="D2404" t="s">
        <v>403</v>
      </c>
      <c r="E2404" s="42">
        <v>8.6010000000000009</v>
      </c>
    </row>
    <row r="2405" spans="4:5" x14ac:dyDescent="0.3">
      <c r="D2405" t="s">
        <v>1758</v>
      </c>
      <c r="E2405" s="42">
        <v>8.2707999999999995</v>
      </c>
    </row>
    <row r="2406" spans="4:5" x14ac:dyDescent="0.3">
      <c r="D2406" t="s">
        <v>1971</v>
      </c>
      <c r="E2406" s="42">
        <v>6.2537000000000003</v>
      </c>
    </row>
    <row r="2407" spans="4:5" x14ac:dyDescent="0.3">
      <c r="D2407" t="s">
        <v>842</v>
      </c>
      <c r="E2407" s="42">
        <v>6.2473999999999998</v>
      </c>
    </row>
    <row r="2408" spans="4:5" x14ac:dyDescent="0.3">
      <c r="D2408" t="s">
        <v>553</v>
      </c>
      <c r="E2408" s="42">
        <v>6.2031000000000001</v>
      </c>
    </row>
    <row r="2409" spans="4:5" x14ac:dyDescent="0.3">
      <c r="D2409" t="s">
        <v>2165</v>
      </c>
      <c r="E2409" s="42">
        <v>4.9767000000000001</v>
      </c>
    </row>
    <row r="2410" spans="4:5" x14ac:dyDescent="0.3">
      <c r="D2410" t="s">
        <v>1726</v>
      </c>
      <c r="E2410" s="42">
        <v>3.1236999999999999</v>
      </c>
    </row>
    <row r="2411" spans="4:5" x14ac:dyDescent="0.3">
      <c r="D2411" t="s">
        <v>2337</v>
      </c>
      <c r="E2411" s="42">
        <v>2.867</v>
      </c>
    </row>
    <row r="2412" spans="4:5" x14ac:dyDescent="0.3">
      <c r="D2412" t="s">
        <v>304</v>
      </c>
      <c r="E2412" s="42">
        <v>2.4977</v>
      </c>
    </row>
    <row r="2413" spans="4:5" x14ac:dyDescent="0.3">
      <c r="D2413" t="s">
        <v>2005</v>
      </c>
      <c r="E2413" s="42">
        <v>2.0676999999999999</v>
      </c>
    </row>
    <row r="2414" spans="4:5" x14ac:dyDescent="0.3">
      <c r="D2414" t="s">
        <v>908</v>
      </c>
      <c r="E2414" s="42">
        <v>1.4335</v>
      </c>
    </row>
  </sheetData>
  <mergeCells count="9">
    <mergeCell ref="O31:Q31"/>
    <mergeCell ref="O9:P9"/>
    <mergeCell ref="D3:J3"/>
    <mergeCell ref="O3:T3"/>
    <mergeCell ref="X3:Z3"/>
    <mergeCell ref="H14:J14"/>
    <mergeCell ref="AH17:AI17"/>
    <mergeCell ref="AD3:AJ3"/>
    <mergeCell ref="O25:P2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F97E3-655C-4779-B683-F81F8721E518}">
  <dimension ref="A1"/>
  <sheetViews>
    <sheetView showGridLines="0" zoomScale="69" zoomScaleNormal="70" workbookViewId="0">
      <selection activeCell="AH35" sqref="AH35"/>
    </sheetView>
  </sheetViews>
  <sheetFormatPr defaultRowHeight="14.4" x14ac:dyDescent="0.3"/>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28" r:id="rId3" name="Option Button 4">
              <controlPr defaultSize="0" autoFill="0" autoLine="0" autoPict="0">
                <anchor moveWithCells="1">
                  <from>
                    <xdr:col>14</xdr:col>
                    <xdr:colOff>175260</xdr:colOff>
                    <xdr:row>0</xdr:row>
                    <xdr:rowOff>99060</xdr:rowOff>
                  </from>
                  <to>
                    <xdr:col>15</xdr:col>
                    <xdr:colOff>586740</xdr:colOff>
                    <xdr:row>1</xdr:row>
                    <xdr:rowOff>129540</xdr:rowOff>
                  </to>
                </anchor>
              </controlPr>
            </control>
          </mc:Choice>
        </mc:AlternateContent>
        <mc:AlternateContent xmlns:mc="http://schemas.openxmlformats.org/markup-compatibility/2006">
          <mc:Choice Requires="x14">
            <control shapeId="1029" r:id="rId4" name="Option Button 5">
              <controlPr defaultSize="0" autoFill="0" autoLine="0" autoPict="0">
                <anchor moveWithCells="1">
                  <from>
                    <xdr:col>15</xdr:col>
                    <xdr:colOff>563880</xdr:colOff>
                    <xdr:row>0</xdr:row>
                    <xdr:rowOff>99060</xdr:rowOff>
                  </from>
                  <to>
                    <xdr:col>17</xdr:col>
                    <xdr:colOff>289560</xdr:colOff>
                    <xdr:row>1</xdr:row>
                    <xdr:rowOff>167640</xdr:rowOff>
                  </to>
                </anchor>
              </controlPr>
            </control>
          </mc:Choice>
        </mc:AlternateContent>
        <mc:AlternateContent xmlns:mc="http://schemas.openxmlformats.org/markup-compatibility/2006">
          <mc:Choice Requires="x14">
            <control shapeId="1030" r:id="rId5" name="Option Button 6">
              <controlPr defaultSize="0" autoFill="0" autoLine="0" autoPict="0">
                <anchor moveWithCells="1">
                  <from>
                    <xdr:col>17</xdr:col>
                    <xdr:colOff>350520</xdr:colOff>
                    <xdr:row>0</xdr:row>
                    <xdr:rowOff>99060</xdr:rowOff>
                  </from>
                  <to>
                    <xdr:col>19</xdr:col>
                    <xdr:colOff>99060</xdr:colOff>
                    <xdr:row>1</xdr:row>
                    <xdr:rowOff>160020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672EE-4C0B-49D5-9279-6169CA87CA6A}">
  <dimension ref="A1"/>
  <sheetViews>
    <sheetView showFormulas="1" showGridLines="0" tabSelected="1" zoomScale="70" zoomScaleNormal="70" workbookViewId="0">
      <selection activeCell="Q38" sqref="Q3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Props1.xml><?xml version="1.0" encoding="utf-8"?>
<ds:datastoreItem xmlns:ds="http://schemas.openxmlformats.org/officeDocument/2006/customXml" ds:itemID="{D433B621-9A89-4DB7-B160-950726ADF591}">
  <ds:schemaRefs/>
</ds:datastoreItem>
</file>

<file path=customXml/itemProps2.xml><?xml version="1.0" encoding="utf-8"?>
<ds:datastoreItem xmlns:ds="http://schemas.openxmlformats.org/officeDocument/2006/customXml" ds:itemID="{9AD37776-B728-4B09-8ED5-C1AB8650610D}">
  <ds:schemaRefs/>
</ds:datastoreItem>
</file>

<file path=customXml/itemProps3.xml><?xml version="1.0" encoding="utf-8"?>
<ds:datastoreItem xmlns:ds="http://schemas.openxmlformats.org/officeDocument/2006/customXml" ds:itemID="{D8C4EEC0-9577-4614-B2D5-130CEE9BC7C0}">
  <ds:schemaRefs/>
</ds:datastoreItem>
</file>

<file path=customXml/itemProps4.xml><?xml version="1.0" encoding="utf-8"?>
<ds:datastoreItem xmlns:ds="http://schemas.openxmlformats.org/officeDocument/2006/customXml" ds:itemID="{16EC2D6D-90EA-4D2E-A542-B57BB82DF2C6}">
  <ds:schemaRefs/>
</ds:datastoreItem>
</file>

<file path=customXml/itemProps5.xml><?xml version="1.0" encoding="utf-8"?>
<ds:datastoreItem xmlns:ds="http://schemas.openxmlformats.org/officeDocument/2006/customXml" ds:itemID="{9F37E6A0-7E36-43A7-8590-E1F96665EC1A}">
  <ds:schemaRefs/>
</ds:datastoreItem>
</file>

<file path=customXml/itemProps6.xml><?xml version="1.0" encoding="utf-8"?>
<ds:datastoreItem xmlns:ds="http://schemas.openxmlformats.org/officeDocument/2006/customXml" ds:itemID="{DB75AAEF-5229-489B-8DBD-244FE236C3C8}">
  <ds:schemaRefs>
    <ds:schemaRef ds:uri="http://schemas.microsoft.com/DataMashup"/>
  </ds:schemaRefs>
</ds:datastoreItem>
</file>

<file path=customXml/itemProps7.xml><?xml version="1.0" encoding="utf-8"?>
<ds:datastoreItem xmlns:ds="http://schemas.openxmlformats.org/officeDocument/2006/customXml" ds:itemID="{8B5B0ADF-AB8E-465A-B5FE-09E8886EBD13}">
  <ds:schemaRefs/>
</ds:datastoreItem>
</file>

<file path=customXml/itemProps8.xml><?xml version="1.0" encoding="utf-8"?>
<ds:datastoreItem xmlns:ds="http://schemas.openxmlformats.org/officeDocument/2006/customXml" ds:itemID="{3DD98FB6-121D-4ECD-B291-A9CF0A5E7E4E}">
  <ds:schemaRefs/>
</ds:datastoreItem>
</file>

<file path=customXml/itemProps9.xml><?xml version="1.0" encoding="utf-8"?>
<ds:datastoreItem xmlns:ds="http://schemas.openxmlformats.org/officeDocument/2006/customXml" ds:itemID="{89E0A393-F4CE-43CE-8D47-A0C3977C6602}">
  <ds:schemaRefs/>
</ds:datastoreItem>
</file>

<file path=customXml/itemProps10.xml><?xml version="1.0" encoding="utf-8"?>
<ds:datastoreItem xmlns:ds="http://schemas.openxmlformats.org/officeDocument/2006/customXml" ds:itemID="{D4BFB3D8-176C-4AD5-8993-9FF751C32A86}">
  <ds:schemaRefs/>
</ds:datastoreItem>
</file>

<file path=customXml/itemProps11.xml><?xml version="1.0" encoding="utf-8"?>
<ds:datastoreItem xmlns:ds="http://schemas.openxmlformats.org/officeDocument/2006/customXml" ds:itemID="{DE9D6704-8504-47AE-9E45-CFD19183F3CD}">
  <ds:schemaRefs/>
</ds:datastoreItem>
</file>

<file path=customXml/itemProps12.xml><?xml version="1.0" encoding="utf-8"?>
<ds:datastoreItem xmlns:ds="http://schemas.openxmlformats.org/officeDocument/2006/customXml" ds:itemID="{B36DF80D-610F-487E-B34D-3E0ED1E94FC2}">
  <ds:schemaRefs/>
</ds:datastoreItem>
</file>

<file path=customXml/itemProps13.xml><?xml version="1.0" encoding="utf-8"?>
<ds:datastoreItem xmlns:ds="http://schemas.openxmlformats.org/officeDocument/2006/customXml" ds:itemID="{196DDDE3-8169-4741-907D-092A88C59FEC}">
  <ds:schemaRefs/>
</ds:datastoreItem>
</file>

<file path=customXml/itemProps14.xml><?xml version="1.0" encoding="utf-8"?>
<ds:datastoreItem xmlns:ds="http://schemas.openxmlformats.org/officeDocument/2006/customXml" ds:itemID="{6BB01FB4-E4C0-491A-BCCD-3059B49F1DB5}">
  <ds:schemaRefs/>
</ds:datastoreItem>
</file>

<file path=customXml/itemProps15.xml><?xml version="1.0" encoding="utf-8"?>
<ds:datastoreItem xmlns:ds="http://schemas.openxmlformats.org/officeDocument/2006/customXml" ds:itemID="{5DB5E22A-E881-4339-9D88-476F4D7C9415}">
  <ds:schemaRefs/>
</ds:datastoreItem>
</file>

<file path=customXml/itemProps16.xml><?xml version="1.0" encoding="utf-8"?>
<ds:datastoreItem xmlns:ds="http://schemas.openxmlformats.org/officeDocument/2006/customXml" ds:itemID="{F1E9776D-9A93-408F-A5DE-6B4B88B9B2C3}">
  <ds:schemaRefs/>
</ds:datastoreItem>
</file>

<file path=customXml/itemProps17.xml><?xml version="1.0" encoding="utf-8"?>
<ds:datastoreItem xmlns:ds="http://schemas.openxmlformats.org/officeDocument/2006/customXml" ds:itemID="{F1511FB1-CA6F-41A9-A427-D7FBCDF39B3F}">
  <ds:schemaRefs/>
</ds:datastoreItem>
</file>

<file path=customXml/itemProps18.xml><?xml version="1.0" encoding="utf-8"?>
<ds:datastoreItem xmlns:ds="http://schemas.openxmlformats.org/officeDocument/2006/customXml" ds:itemID="{BD1F39A4-9F48-4026-B3D9-9790CD0083BE}">
  <ds:schemaRefs/>
</ds:datastoreItem>
</file>

<file path=customXml/itemProps19.xml><?xml version="1.0" encoding="utf-8"?>
<ds:datastoreItem xmlns:ds="http://schemas.openxmlformats.org/officeDocument/2006/customXml" ds:itemID="{55982087-5E00-4363-BE67-87F2218F1178}">
  <ds:schemaRefs/>
</ds:datastoreItem>
</file>

<file path=customXml/itemProps20.xml><?xml version="1.0" encoding="utf-8"?>
<ds:datastoreItem xmlns:ds="http://schemas.openxmlformats.org/officeDocument/2006/customXml" ds:itemID="{48ACCBC5-3883-4BAC-8D0C-0EF2A112B7E3}">
  <ds:schemaRefs/>
</ds:datastoreItem>
</file>

<file path=customXml/itemProps21.xml><?xml version="1.0" encoding="utf-8"?>
<ds:datastoreItem xmlns:ds="http://schemas.openxmlformats.org/officeDocument/2006/customXml" ds:itemID="{C4AE00A6-211B-47EA-A2D8-6F8544CFBAE6}">
  <ds:schemaRefs/>
</ds:datastoreItem>
</file>

<file path=customXml/itemProps22.xml><?xml version="1.0" encoding="utf-8"?>
<ds:datastoreItem xmlns:ds="http://schemas.openxmlformats.org/officeDocument/2006/customXml" ds:itemID="{4817D808-79CB-40D6-A49E-1F5ADE4B36F9}">
  <ds:schemaRefs/>
</ds:datastoreItem>
</file>

<file path=customXml/itemProps23.xml><?xml version="1.0" encoding="utf-8"?>
<ds:datastoreItem xmlns:ds="http://schemas.openxmlformats.org/officeDocument/2006/customXml" ds:itemID="{74EDFC55-5B65-4C58-8E03-55D80C1742E4}">
  <ds:schemaRefs/>
</ds:datastoreItem>
</file>

<file path=customXml/itemProps24.xml><?xml version="1.0" encoding="utf-8"?>
<ds:datastoreItem xmlns:ds="http://schemas.openxmlformats.org/officeDocument/2006/customXml" ds:itemID="{28DDDB8B-E94A-4239-BCF4-D50DE6A57CB2}">
  <ds:schemaRefs/>
</ds:datastoreItem>
</file>

<file path=customXml/itemProps25.xml><?xml version="1.0" encoding="utf-8"?>
<ds:datastoreItem xmlns:ds="http://schemas.openxmlformats.org/officeDocument/2006/customXml" ds:itemID="{D879FE1D-D248-42E2-B01E-326B649ED598}">
  <ds:schemaRefs/>
</ds:datastoreItem>
</file>

<file path=customXml/itemProps26.xml><?xml version="1.0" encoding="utf-8"?>
<ds:datastoreItem xmlns:ds="http://schemas.openxmlformats.org/officeDocument/2006/customXml" ds:itemID="{E0E48677-F5B1-4DDA-8118-3C9D9CA7A3DE}">
  <ds:schemaRefs/>
</ds:datastoreItem>
</file>

<file path=customXml/itemProps27.xml><?xml version="1.0" encoding="utf-8"?>
<ds:datastoreItem xmlns:ds="http://schemas.openxmlformats.org/officeDocument/2006/customXml" ds:itemID="{181EFB6B-CAB2-42F8-AF1E-6777E8B3F612}">
  <ds:schemaRefs/>
</ds:datastoreItem>
</file>

<file path=customXml/itemProps28.xml><?xml version="1.0" encoding="utf-8"?>
<ds:datastoreItem xmlns:ds="http://schemas.openxmlformats.org/officeDocument/2006/customXml" ds:itemID="{982E9209-2798-484C-B88A-6AC26DA241F5}">
  <ds:schemaRefs/>
</ds:datastoreItem>
</file>

<file path=customXml/itemProps29.xml><?xml version="1.0" encoding="utf-8"?>
<ds:datastoreItem xmlns:ds="http://schemas.openxmlformats.org/officeDocument/2006/customXml" ds:itemID="{2B7F7B27-742A-423B-8447-485E311BA71F}">
  <ds:schemaRefs/>
</ds:datastoreItem>
</file>

<file path=customXml/itemProps30.xml><?xml version="1.0" encoding="utf-8"?>
<ds:datastoreItem xmlns:ds="http://schemas.openxmlformats.org/officeDocument/2006/customXml" ds:itemID="{22D1E039-817B-4CF7-B09C-91B8C452CFE8}">
  <ds:schemaRefs/>
</ds:datastoreItem>
</file>

<file path=customXml/itemProps31.xml><?xml version="1.0" encoding="utf-8"?>
<ds:datastoreItem xmlns:ds="http://schemas.openxmlformats.org/officeDocument/2006/customXml" ds:itemID="{C4EB2CAF-7946-458C-B341-EB5D2E6BBBEC}">
  <ds:schemaRefs/>
</ds:datastoreItem>
</file>

<file path=customXml/itemProps32.xml><?xml version="1.0" encoding="utf-8"?>
<ds:datastoreItem xmlns:ds="http://schemas.openxmlformats.org/officeDocument/2006/customXml" ds:itemID="{14BF028A-5D6C-416B-AFBD-42303F713EB7}">
  <ds:schemaRefs/>
</ds:datastoreItem>
</file>

<file path=customXml/itemProps33.xml><?xml version="1.0" encoding="utf-8"?>
<ds:datastoreItem xmlns:ds="http://schemas.openxmlformats.org/officeDocument/2006/customXml" ds:itemID="{A916E15E-86C5-4EA7-B8EB-65533D2C8A33}">
  <ds:schemaRefs/>
</ds:datastoreItem>
</file>

<file path=customXml/itemProps34.xml><?xml version="1.0" encoding="utf-8"?>
<ds:datastoreItem xmlns:ds="http://schemas.openxmlformats.org/officeDocument/2006/customXml" ds:itemID="{D0D4BF07-E4E8-48B4-9A0C-F33FFD6ECC74}">
  <ds:schemaRefs/>
</ds:datastoreItem>
</file>

<file path=customXml/itemProps35.xml><?xml version="1.0" encoding="utf-8"?>
<ds:datastoreItem xmlns:ds="http://schemas.openxmlformats.org/officeDocument/2006/customXml" ds:itemID="{632D2C52-D795-421F-A2E8-1DD78DBD7210}">
  <ds:schemaRefs/>
</ds:datastoreItem>
</file>

<file path=customXml/itemProps36.xml><?xml version="1.0" encoding="utf-8"?>
<ds:datastoreItem xmlns:ds="http://schemas.openxmlformats.org/officeDocument/2006/customXml" ds:itemID="{DE95B2FD-683E-42FF-BC30-3B4E6FE1C21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Analysis</vt:lpstr>
      <vt:lpstr>Analysis 2</vt:lpstr>
      <vt:lpstr>Analysis 3</vt:lpstr>
      <vt:lpstr>Product Analysis</vt:lpstr>
      <vt:lpstr>Customer Analysis </vt:lpstr>
      <vt:lpstr>Time Analyis</vt:lpstr>
      <vt:lpstr>P&amp;c Analyis</vt:lpstr>
      <vt:lpstr>'Analysis 3'!Lookup_table</vt:lpstr>
      <vt:lpstr>Lookup_table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punith kumar</dc:creator>
  <cp:lastModifiedBy>punith kumar</cp:lastModifiedBy>
  <dcterms:created xsi:type="dcterms:W3CDTF">2025-04-25T12:47:28Z</dcterms:created>
  <dcterms:modified xsi:type="dcterms:W3CDTF">2025-04-28T05:55:54Z</dcterms:modified>
</cp:coreProperties>
</file>