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tables/table1.xml" ContentType="application/vnd.openxmlformats-officedocument.spreadsheetml.table+xml"/>
  <Override PartName="/xl/tables/table2.xml" ContentType="application/vnd.openxmlformats-officedocument.spreadsheetml.table+xml"/>
  <Override PartName="/xl/queryTables/queryTable1.xml" ContentType="application/vnd.openxmlformats-officedocument.spreadsheetml.queryTable+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Ex2.xml" ContentType="application/vnd.ms-office.chartex+xml"/>
  <Override PartName="/xl/charts/style2.xml" ContentType="application/vnd.ms-office.chartstyle+xml"/>
  <Override PartName="/xl/charts/colors2.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2.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xml" ContentType="application/vnd.openxmlformats-officedocument.drawing+xml"/>
  <Override PartName="/xl/charts/chart3.xml" ContentType="application/vnd.openxmlformats-officedocument.drawingml.chart+xml"/>
  <Override PartName="/xl/charts/style5.xml" ContentType="application/vnd.ms-office.chartstyle+xml"/>
  <Override PartName="/xl/charts/colors5.xml" ContentType="application/vnd.ms-office.chartcolorstyle+xml"/>
  <Override PartName="/xl/charts/chart4.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5.xml" ContentType="application/vnd.openxmlformats-officedocument.drawing+xml"/>
  <Override PartName="/xl/slicers/slicer1.xml" ContentType="application/vnd.ms-excel.slicer+xml"/>
  <Override PartName="/xl/tables/table3.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hidePivotFieldList="1" defaultThemeVersion="166925"/>
  <mc:AlternateContent xmlns:mc="http://schemas.openxmlformats.org/markup-compatibility/2006">
    <mc:Choice Requires="x15">
      <x15ac:absPath xmlns:x15ac="http://schemas.microsoft.com/office/spreadsheetml/2010/11/ac" url="C:\Users\DELL\Downloads\"/>
    </mc:Choice>
  </mc:AlternateContent>
  <xr:revisionPtr revIDLastSave="0" documentId="13_ncr:1_{E757B5FC-8976-4D18-A383-AB17B501CBD1}" xr6:coauthVersionLast="47" xr6:coauthVersionMax="47" xr10:uidLastSave="{00000000-0000-0000-0000-000000000000}"/>
  <bookViews>
    <workbookView xWindow="-108" yWindow="-108" windowWidth="23256" windowHeight="12456" firstSheet="3" activeTab="5" xr2:uid="{26D4546B-D2A1-4444-8EAF-A6228F96F0C1}"/>
  </bookViews>
  <sheets>
    <sheet name="Data" sheetId="1" r:id="rId1"/>
    <sheet name="All Staff" sheetId="3" r:id="rId2"/>
    <sheet name="Salary Spread" sheetId="6" r:id="rId3"/>
    <sheet name="Salary VS Rating" sheetId="7" r:id="rId4"/>
    <sheet name="Company growth trend" sheetId="9" r:id="rId5"/>
    <sheet name="Final Report" sheetId="10" r:id="rId6"/>
    <sheet name="Pivot table for final report" sheetId="11" r:id="rId7"/>
    <sheet name="mapping for rating to numeric " sheetId="8" r:id="rId8"/>
    <sheet name="Info Finder v2.0" sheetId="4" r:id="rId9"/>
    <sheet name="Male vs Female" sheetId="5" r:id="rId10"/>
    <sheet name="India Staff" sheetId="2" r:id="rId11"/>
  </sheets>
  <definedNames>
    <definedName name="_xlnm._FilterDatabase" localSheetId="0" hidden="1">Data!$C$5:$I$105</definedName>
    <definedName name="_xlnm._FilterDatabase" localSheetId="10" hidden="1">'India Staff'!$B$2:$H$114</definedName>
    <definedName name="_xlchart.v1.0" hidden="1">'All Staff'!$G$1</definedName>
    <definedName name="_xlchart.v1.1" hidden="1">'All Staff'!$G$2:$G$184</definedName>
    <definedName name="_xlchart.v1.2" hidden="1">'All Staff'!$G$1</definedName>
    <definedName name="_xlchart.v1.3" hidden="1">'All Staff'!$G$2:$G$184</definedName>
    <definedName name="_xlchart.v1.4" hidden="1">'All Staff'!$G$1</definedName>
    <definedName name="_xlchart.v1.5" hidden="1">'All Staff'!$G$2:$G$184</definedName>
    <definedName name="_xlcn.WorksheetConnection_blankdatafile.xlsxstaff1" hidden="1">staff[]</definedName>
    <definedName name="ExternalData_1" localSheetId="1" hidden="1">'All Staff'!$A$1:$H$184</definedName>
    <definedName name="Slicer_Country">#N/A</definedName>
  </definedNames>
  <calcPr calcId="191029"/>
  <pivotCaches>
    <pivotCache cacheId="97" r:id="rId12"/>
    <pivotCache cacheId="101" r:id="rId13"/>
    <pivotCache cacheId="179" r:id="rId14"/>
    <pivotCache cacheId="206" r:id="rId15"/>
    <pivotCache cacheId="209" r:id="rId16"/>
  </pivotCaches>
  <extLst>
    <ext xmlns:x14="http://schemas.microsoft.com/office/spreadsheetml/2009/9/main" uri="{876F7934-8845-4945-9796-88D515C7AA90}">
      <x14:pivotCaches>
        <pivotCache cacheId="100" r:id="rId17"/>
      </x14:pivotCaches>
    </ext>
    <ext xmlns:x14="http://schemas.microsoft.com/office/spreadsheetml/2009/9/main" uri="{BBE1A952-AA13-448e-AADC-164F8A28A991}">
      <x14:slicerCaches>
        <x14:slicerCache r:id="rId1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taff" name="staff" connection="WorksheetConnection_blank-data-file.xlsx!staff"/>
        </x15:modelTables>
        <x15:extLst>
          <ext xmlns:x16="http://schemas.microsoft.com/office/spreadsheetml/2014/11/main" uri="{9835A34E-60A6-4A7C-AAB8-D5F71C897F49}">
            <x16:modelTimeGroupings>
              <x16:modelTimeGrouping tableName="staff" columnName="Date Joined" columnId="Date Joined">
                <x16:calculatedTimeColumn columnName="Date Joined (Year)" columnId="Date Joined (Year)" contentType="years" isSelected="1"/>
                <x16:calculatedTimeColumn columnName="Date Joined (Quarter)" columnId="Date Joined (Quarter)" contentType="quarters" isSelected="1"/>
                <x16:calculatedTimeColumn columnName="Date Joined (Month Index)" columnId="Date Joined (Month Index)" contentType="monthsindex" isSelected="1"/>
                <x16:calculatedTimeColumn columnName="Date Joined (Month)" columnId="Date Joined (Month)" contentType="months" isSelected="1"/>
              </x16:modelTimeGrouping>
            </x16:modelTimeGroupings>
          </ext>
        </x15:extLst>
      </x15:dataModel>
    </ext>
  </extLst>
</workbook>
</file>

<file path=xl/calcChain.xml><?xml version="1.0" encoding="utf-8"?>
<calcChain xmlns="http://schemas.openxmlformats.org/spreadsheetml/2006/main">
  <c r="N3" i="10" l="1"/>
  <c r="J3" i="10"/>
  <c r="L3" i="10" s="1"/>
  <c r="B3" i="10"/>
  <c r="D3" i="10" s="1"/>
  <c r="F3" i="10"/>
  <c r="K2" i="3"/>
  <c r="K3" i="3"/>
  <c r="K4" i="3"/>
  <c r="K5" i="3"/>
  <c r="K6" i="3"/>
  <c r="K7" i="3"/>
  <c r="K8" i="3"/>
  <c r="K9" i="3"/>
  <c r="K10" i="3"/>
  <c r="K11" i="3"/>
  <c r="K12" i="3"/>
  <c r="K13" i="3"/>
  <c r="K14" i="3"/>
  <c r="K15" i="3"/>
  <c r="K16" i="3"/>
  <c r="K17" i="3"/>
  <c r="K18" i="3"/>
  <c r="K19" i="3"/>
  <c r="K20" i="3"/>
  <c r="K21" i="3"/>
  <c r="K22" i="3"/>
  <c r="K23" i="3"/>
  <c r="K24" i="3"/>
  <c r="K25" i="3"/>
  <c r="K26" i="3"/>
  <c r="K27" i="3"/>
  <c r="K28" i="3"/>
  <c r="K29" i="3"/>
  <c r="K30" i="3"/>
  <c r="K31" i="3"/>
  <c r="K32" i="3"/>
  <c r="K33" i="3"/>
  <c r="K34" i="3"/>
  <c r="K35" i="3"/>
  <c r="K36" i="3"/>
  <c r="K37" i="3"/>
  <c r="K38" i="3"/>
  <c r="K39" i="3"/>
  <c r="K40" i="3"/>
  <c r="K41" i="3"/>
  <c r="K42" i="3"/>
  <c r="K43" i="3"/>
  <c r="K44" i="3"/>
  <c r="K45" i="3"/>
  <c r="K46" i="3"/>
  <c r="K47" i="3"/>
  <c r="K48" i="3"/>
  <c r="K49" i="3"/>
  <c r="K50" i="3"/>
  <c r="K51" i="3"/>
  <c r="K52" i="3"/>
  <c r="K53" i="3"/>
  <c r="K54" i="3"/>
  <c r="K55" i="3"/>
  <c r="K56" i="3"/>
  <c r="K57" i="3"/>
  <c r="K58" i="3"/>
  <c r="K59" i="3"/>
  <c r="K60" i="3"/>
  <c r="K61" i="3"/>
  <c r="K62" i="3"/>
  <c r="K63" i="3"/>
  <c r="K64" i="3"/>
  <c r="K65" i="3"/>
  <c r="K66" i="3"/>
  <c r="K67" i="3"/>
  <c r="K68" i="3"/>
  <c r="K69" i="3"/>
  <c r="K70" i="3"/>
  <c r="K71" i="3"/>
  <c r="K72" i="3"/>
  <c r="K73" i="3"/>
  <c r="K74" i="3"/>
  <c r="K75" i="3"/>
  <c r="K76" i="3"/>
  <c r="K77" i="3"/>
  <c r="K78" i="3"/>
  <c r="K79" i="3"/>
  <c r="K80" i="3"/>
  <c r="K81" i="3"/>
  <c r="K82" i="3"/>
  <c r="K83" i="3"/>
  <c r="K84" i="3"/>
  <c r="K85" i="3"/>
  <c r="K86" i="3"/>
  <c r="K87" i="3"/>
  <c r="K88" i="3"/>
  <c r="K89" i="3"/>
  <c r="K90" i="3"/>
  <c r="K91" i="3"/>
  <c r="K92" i="3"/>
  <c r="K93" i="3"/>
  <c r="K94" i="3"/>
  <c r="K95" i="3"/>
  <c r="K96" i="3"/>
  <c r="K97" i="3"/>
  <c r="K98" i="3"/>
  <c r="K99" i="3"/>
  <c r="K100" i="3"/>
  <c r="K101" i="3"/>
  <c r="K102" i="3"/>
  <c r="K103" i="3"/>
  <c r="K104" i="3"/>
  <c r="K105" i="3"/>
  <c r="K106" i="3"/>
  <c r="K107" i="3"/>
  <c r="K108" i="3"/>
  <c r="K109" i="3"/>
  <c r="K110" i="3"/>
  <c r="K111" i="3"/>
  <c r="K112" i="3"/>
  <c r="K113" i="3"/>
  <c r="K114" i="3"/>
  <c r="K115" i="3"/>
  <c r="K116" i="3"/>
  <c r="K117" i="3"/>
  <c r="K118" i="3"/>
  <c r="K119" i="3"/>
  <c r="K120" i="3"/>
  <c r="K121" i="3"/>
  <c r="K122" i="3"/>
  <c r="K123" i="3"/>
  <c r="K124" i="3"/>
  <c r="K125" i="3"/>
  <c r="K126" i="3"/>
  <c r="K127" i="3"/>
  <c r="K128" i="3"/>
  <c r="K129" i="3"/>
  <c r="K130" i="3"/>
  <c r="K131" i="3"/>
  <c r="K132" i="3"/>
  <c r="K133" i="3"/>
  <c r="K134" i="3"/>
  <c r="K135" i="3"/>
  <c r="K136" i="3"/>
  <c r="K137" i="3"/>
  <c r="K138" i="3"/>
  <c r="K139" i="3"/>
  <c r="K140" i="3"/>
  <c r="K141" i="3"/>
  <c r="K142" i="3"/>
  <c r="K143" i="3"/>
  <c r="K144" i="3"/>
  <c r="K145" i="3"/>
  <c r="K146" i="3"/>
  <c r="K147" i="3"/>
  <c r="K148" i="3"/>
  <c r="K149" i="3"/>
  <c r="K150" i="3"/>
  <c r="K151" i="3"/>
  <c r="K152" i="3"/>
  <c r="K153" i="3"/>
  <c r="K154" i="3"/>
  <c r="K155" i="3"/>
  <c r="K156" i="3"/>
  <c r="K157" i="3"/>
  <c r="K158" i="3"/>
  <c r="K159" i="3"/>
  <c r="K160" i="3"/>
  <c r="K161" i="3"/>
  <c r="K162" i="3"/>
  <c r="K163" i="3"/>
  <c r="K164" i="3"/>
  <c r="K165" i="3"/>
  <c r="K166" i="3"/>
  <c r="K167" i="3"/>
  <c r="K168" i="3"/>
  <c r="K169" i="3"/>
  <c r="K170" i="3"/>
  <c r="K171" i="3"/>
  <c r="K172" i="3"/>
  <c r="K173" i="3"/>
  <c r="K174" i="3"/>
  <c r="K175" i="3"/>
  <c r="K176" i="3"/>
  <c r="K177" i="3"/>
  <c r="K178" i="3"/>
  <c r="K179" i="3"/>
  <c r="K180" i="3"/>
  <c r="K181" i="3"/>
  <c r="K182" i="3"/>
  <c r="K183" i="3"/>
  <c r="K184" i="3"/>
  <c r="O17" i="3"/>
  <c r="Q7" i="3"/>
  <c r="I2" i="3"/>
  <c r="J2" i="3" s="1"/>
  <c r="I3" i="3"/>
  <c r="J3" i="3" s="1"/>
  <c r="I4" i="3"/>
  <c r="J4" i="3" s="1"/>
  <c r="I5" i="3"/>
  <c r="J5" i="3" s="1"/>
  <c r="I6" i="3"/>
  <c r="J6" i="3" s="1"/>
  <c r="I7" i="3"/>
  <c r="J7" i="3" s="1"/>
  <c r="I8" i="3"/>
  <c r="J8" i="3" s="1"/>
  <c r="I9" i="3"/>
  <c r="J9" i="3" s="1"/>
  <c r="I10" i="3"/>
  <c r="J10" i="3" s="1"/>
  <c r="I11" i="3"/>
  <c r="J11" i="3" s="1"/>
  <c r="I12" i="3"/>
  <c r="J12" i="3" s="1"/>
  <c r="I13" i="3"/>
  <c r="J13" i="3" s="1"/>
  <c r="I14" i="3"/>
  <c r="J14" i="3" s="1"/>
  <c r="I15" i="3"/>
  <c r="J15" i="3" s="1"/>
  <c r="I16" i="3"/>
  <c r="J16" i="3" s="1"/>
  <c r="I17" i="3"/>
  <c r="J17" i="3" s="1"/>
  <c r="I18" i="3"/>
  <c r="J18" i="3" s="1"/>
  <c r="I19" i="3"/>
  <c r="J19" i="3" s="1"/>
  <c r="I20" i="3"/>
  <c r="J20" i="3" s="1"/>
  <c r="I21" i="3"/>
  <c r="J21" i="3" s="1"/>
  <c r="I22" i="3"/>
  <c r="J22" i="3" s="1"/>
  <c r="I23" i="3"/>
  <c r="J23" i="3" s="1"/>
  <c r="I24" i="3"/>
  <c r="J24" i="3" s="1"/>
  <c r="I25" i="3"/>
  <c r="J25" i="3" s="1"/>
  <c r="I26" i="3"/>
  <c r="J26" i="3" s="1"/>
  <c r="I27" i="3"/>
  <c r="J27" i="3" s="1"/>
  <c r="I28" i="3"/>
  <c r="J28" i="3" s="1"/>
  <c r="I29" i="3"/>
  <c r="J29" i="3" s="1"/>
  <c r="I30" i="3"/>
  <c r="J30" i="3" s="1"/>
  <c r="I31" i="3"/>
  <c r="J31" i="3" s="1"/>
  <c r="I32" i="3"/>
  <c r="J32" i="3" s="1"/>
  <c r="I33" i="3"/>
  <c r="J33" i="3" s="1"/>
  <c r="I34" i="3"/>
  <c r="J34" i="3" s="1"/>
  <c r="I35" i="3"/>
  <c r="J35" i="3" s="1"/>
  <c r="I36" i="3"/>
  <c r="J36" i="3" s="1"/>
  <c r="I37" i="3"/>
  <c r="J37" i="3" s="1"/>
  <c r="I38" i="3"/>
  <c r="J38" i="3" s="1"/>
  <c r="I39" i="3"/>
  <c r="J39" i="3" s="1"/>
  <c r="I40" i="3"/>
  <c r="J40" i="3" s="1"/>
  <c r="I41" i="3"/>
  <c r="J41" i="3" s="1"/>
  <c r="I42" i="3"/>
  <c r="J42" i="3" s="1"/>
  <c r="I43" i="3"/>
  <c r="J43" i="3" s="1"/>
  <c r="I44" i="3"/>
  <c r="J44" i="3" s="1"/>
  <c r="I45" i="3"/>
  <c r="J45" i="3" s="1"/>
  <c r="I46" i="3"/>
  <c r="J46" i="3" s="1"/>
  <c r="I47" i="3"/>
  <c r="J47" i="3" s="1"/>
  <c r="I48" i="3"/>
  <c r="J48" i="3" s="1"/>
  <c r="I49" i="3"/>
  <c r="J49" i="3" s="1"/>
  <c r="I50" i="3"/>
  <c r="J50" i="3" s="1"/>
  <c r="I51" i="3"/>
  <c r="J51" i="3" s="1"/>
  <c r="I52" i="3"/>
  <c r="J52" i="3" s="1"/>
  <c r="I53" i="3"/>
  <c r="J53" i="3" s="1"/>
  <c r="I54" i="3"/>
  <c r="J54" i="3" s="1"/>
  <c r="I55" i="3"/>
  <c r="J55" i="3" s="1"/>
  <c r="I56" i="3"/>
  <c r="J56" i="3" s="1"/>
  <c r="I57" i="3"/>
  <c r="J57" i="3" s="1"/>
  <c r="I58" i="3"/>
  <c r="J58" i="3" s="1"/>
  <c r="I59" i="3"/>
  <c r="J59" i="3" s="1"/>
  <c r="I60" i="3"/>
  <c r="J60" i="3" s="1"/>
  <c r="I61" i="3"/>
  <c r="J61" i="3" s="1"/>
  <c r="I62" i="3"/>
  <c r="J62" i="3" s="1"/>
  <c r="I63" i="3"/>
  <c r="J63" i="3" s="1"/>
  <c r="I64" i="3"/>
  <c r="J64" i="3" s="1"/>
  <c r="I65" i="3"/>
  <c r="J65" i="3" s="1"/>
  <c r="I66" i="3"/>
  <c r="J66" i="3" s="1"/>
  <c r="I67" i="3"/>
  <c r="J67" i="3" s="1"/>
  <c r="I68" i="3"/>
  <c r="J68" i="3" s="1"/>
  <c r="I69" i="3"/>
  <c r="J69" i="3" s="1"/>
  <c r="I70" i="3"/>
  <c r="J70" i="3" s="1"/>
  <c r="I71" i="3"/>
  <c r="J71" i="3" s="1"/>
  <c r="I72" i="3"/>
  <c r="J72" i="3" s="1"/>
  <c r="I73" i="3"/>
  <c r="J73" i="3" s="1"/>
  <c r="I74" i="3"/>
  <c r="J74" i="3" s="1"/>
  <c r="I75" i="3"/>
  <c r="J75" i="3" s="1"/>
  <c r="I76" i="3"/>
  <c r="J76" i="3" s="1"/>
  <c r="I77" i="3"/>
  <c r="J77" i="3" s="1"/>
  <c r="I78" i="3"/>
  <c r="J78" i="3" s="1"/>
  <c r="I79" i="3"/>
  <c r="J79" i="3" s="1"/>
  <c r="I80" i="3"/>
  <c r="J80" i="3" s="1"/>
  <c r="I81" i="3"/>
  <c r="J81" i="3" s="1"/>
  <c r="I82" i="3"/>
  <c r="J82" i="3" s="1"/>
  <c r="I83" i="3"/>
  <c r="J83" i="3" s="1"/>
  <c r="I84" i="3"/>
  <c r="J84" i="3" s="1"/>
  <c r="I85" i="3"/>
  <c r="J85" i="3" s="1"/>
  <c r="I86" i="3"/>
  <c r="J86" i="3" s="1"/>
  <c r="I87" i="3"/>
  <c r="J87" i="3" s="1"/>
  <c r="I88" i="3"/>
  <c r="J88" i="3" s="1"/>
  <c r="I89" i="3"/>
  <c r="J89" i="3" s="1"/>
  <c r="I90" i="3"/>
  <c r="J90" i="3" s="1"/>
  <c r="I91" i="3"/>
  <c r="J91" i="3" s="1"/>
  <c r="I92" i="3"/>
  <c r="J92" i="3" s="1"/>
  <c r="I93" i="3"/>
  <c r="J93" i="3" s="1"/>
  <c r="I94" i="3"/>
  <c r="J94" i="3" s="1"/>
  <c r="I95" i="3"/>
  <c r="J95" i="3" s="1"/>
  <c r="I96" i="3"/>
  <c r="J96" i="3" s="1"/>
  <c r="I97" i="3"/>
  <c r="J97" i="3" s="1"/>
  <c r="I98" i="3"/>
  <c r="J98" i="3" s="1"/>
  <c r="I99" i="3"/>
  <c r="J99" i="3" s="1"/>
  <c r="I100" i="3"/>
  <c r="J100" i="3" s="1"/>
  <c r="I101" i="3"/>
  <c r="J101" i="3" s="1"/>
  <c r="I102" i="3"/>
  <c r="J102" i="3" s="1"/>
  <c r="I103" i="3"/>
  <c r="J103" i="3" s="1"/>
  <c r="I104" i="3"/>
  <c r="J104" i="3" s="1"/>
  <c r="I105" i="3"/>
  <c r="J105" i="3" s="1"/>
  <c r="I106" i="3"/>
  <c r="J106" i="3" s="1"/>
  <c r="I107" i="3"/>
  <c r="J107" i="3" s="1"/>
  <c r="I108" i="3"/>
  <c r="J108" i="3" s="1"/>
  <c r="I109" i="3"/>
  <c r="J109" i="3" s="1"/>
  <c r="I110" i="3"/>
  <c r="J110" i="3" s="1"/>
  <c r="I111" i="3"/>
  <c r="J111" i="3" s="1"/>
  <c r="I112" i="3"/>
  <c r="J112" i="3" s="1"/>
  <c r="I113" i="3"/>
  <c r="J113" i="3" s="1"/>
  <c r="I114" i="3"/>
  <c r="J114" i="3" s="1"/>
  <c r="I115" i="3"/>
  <c r="J115" i="3" s="1"/>
  <c r="I116" i="3"/>
  <c r="J116" i="3" s="1"/>
  <c r="I117" i="3"/>
  <c r="J117" i="3" s="1"/>
  <c r="I118" i="3"/>
  <c r="J118" i="3" s="1"/>
  <c r="I119" i="3"/>
  <c r="J119" i="3" s="1"/>
  <c r="I120" i="3"/>
  <c r="J120" i="3" s="1"/>
  <c r="I121" i="3"/>
  <c r="J121" i="3" s="1"/>
  <c r="I122" i="3"/>
  <c r="J122" i="3" s="1"/>
  <c r="I123" i="3"/>
  <c r="J123" i="3" s="1"/>
  <c r="I124" i="3"/>
  <c r="J124" i="3" s="1"/>
  <c r="I125" i="3"/>
  <c r="J125" i="3" s="1"/>
  <c r="I126" i="3"/>
  <c r="J126" i="3" s="1"/>
  <c r="I127" i="3"/>
  <c r="J127" i="3" s="1"/>
  <c r="I128" i="3"/>
  <c r="J128" i="3" s="1"/>
  <c r="I129" i="3"/>
  <c r="J129" i="3" s="1"/>
  <c r="I130" i="3"/>
  <c r="J130" i="3" s="1"/>
  <c r="I131" i="3"/>
  <c r="J131" i="3" s="1"/>
  <c r="I132" i="3"/>
  <c r="J132" i="3" s="1"/>
  <c r="I133" i="3"/>
  <c r="J133" i="3" s="1"/>
  <c r="I134" i="3"/>
  <c r="J134" i="3" s="1"/>
  <c r="I135" i="3"/>
  <c r="J135" i="3" s="1"/>
  <c r="I136" i="3"/>
  <c r="J136" i="3" s="1"/>
  <c r="I137" i="3"/>
  <c r="J137" i="3" s="1"/>
  <c r="I138" i="3"/>
  <c r="J138" i="3" s="1"/>
  <c r="I139" i="3"/>
  <c r="J139" i="3" s="1"/>
  <c r="I140" i="3"/>
  <c r="J140" i="3" s="1"/>
  <c r="I141" i="3"/>
  <c r="J141" i="3" s="1"/>
  <c r="I142" i="3"/>
  <c r="J142" i="3" s="1"/>
  <c r="I143" i="3"/>
  <c r="J143" i="3" s="1"/>
  <c r="I144" i="3"/>
  <c r="J144" i="3" s="1"/>
  <c r="I145" i="3"/>
  <c r="J145" i="3" s="1"/>
  <c r="I146" i="3"/>
  <c r="J146" i="3" s="1"/>
  <c r="I147" i="3"/>
  <c r="J147" i="3" s="1"/>
  <c r="I148" i="3"/>
  <c r="J148" i="3" s="1"/>
  <c r="I149" i="3"/>
  <c r="J149" i="3" s="1"/>
  <c r="I150" i="3"/>
  <c r="J150" i="3" s="1"/>
  <c r="I151" i="3"/>
  <c r="J151" i="3" s="1"/>
  <c r="I152" i="3"/>
  <c r="J152" i="3" s="1"/>
  <c r="I153" i="3"/>
  <c r="J153" i="3" s="1"/>
  <c r="I154" i="3"/>
  <c r="J154" i="3" s="1"/>
  <c r="I155" i="3"/>
  <c r="J155" i="3" s="1"/>
  <c r="I156" i="3"/>
  <c r="J156" i="3" s="1"/>
  <c r="I157" i="3"/>
  <c r="J157" i="3" s="1"/>
  <c r="I158" i="3"/>
  <c r="J158" i="3" s="1"/>
  <c r="I159" i="3"/>
  <c r="J159" i="3" s="1"/>
  <c r="I160" i="3"/>
  <c r="J160" i="3" s="1"/>
  <c r="I161" i="3"/>
  <c r="J161" i="3" s="1"/>
  <c r="I162" i="3"/>
  <c r="J162" i="3" s="1"/>
  <c r="I163" i="3"/>
  <c r="J163" i="3" s="1"/>
  <c r="I164" i="3"/>
  <c r="J164" i="3" s="1"/>
  <c r="I165" i="3"/>
  <c r="J165" i="3" s="1"/>
  <c r="I166" i="3"/>
  <c r="J166" i="3" s="1"/>
  <c r="I167" i="3"/>
  <c r="J167" i="3" s="1"/>
  <c r="I168" i="3"/>
  <c r="J168" i="3" s="1"/>
  <c r="I169" i="3"/>
  <c r="J169" i="3" s="1"/>
  <c r="I170" i="3"/>
  <c r="J170" i="3" s="1"/>
  <c r="I171" i="3"/>
  <c r="J171" i="3" s="1"/>
  <c r="I172" i="3"/>
  <c r="J172" i="3" s="1"/>
  <c r="I173" i="3"/>
  <c r="J173" i="3" s="1"/>
  <c r="I174" i="3"/>
  <c r="J174" i="3" s="1"/>
  <c r="I175" i="3"/>
  <c r="J175" i="3" s="1"/>
  <c r="I176" i="3"/>
  <c r="J176" i="3" s="1"/>
  <c r="I177" i="3"/>
  <c r="J177" i="3" s="1"/>
  <c r="I178" i="3"/>
  <c r="J178" i="3" s="1"/>
  <c r="I179" i="3"/>
  <c r="J179" i="3" s="1"/>
  <c r="I180" i="3"/>
  <c r="J180" i="3" s="1"/>
  <c r="I181" i="3"/>
  <c r="J181" i="3" s="1"/>
  <c r="I182" i="3"/>
  <c r="J182" i="3" s="1"/>
  <c r="I183" i="3"/>
  <c r="J183" i="3" s="1"/>
  <c r="I184" i="3"/>
  <c r="J184" i="3" s="1"/>
  <c r="R4" i="3"/>
  <c r="R3" i="3"/>
  <c r="Q4" i="3"/>
  <c r="Q3" i="3"/>
  <c r="Q2" i="3"/>
  <c r="F106" i="1"/>
  <c r="H106" i="1"/>
  <c r="I106" i="1"/>
  <c r="B12" i="4"/>
  <c r="Q8" i="3" l="1"/>
  <c r="Q5"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E1B77EC-3C9F-4794-B44D-73401D4D7E02}" keepAlive="1" name="Query - India_staff" description="Connection to the 'India_staff' query in the workbook." type="5" refreshedVersion="0" background="1">
    <dbPr connection="Provider=Microsoft.Mashup.OleDb.1;Data Source=$Workbook$;Location=India_staff;Extended Properties=&quot;&quot;" command="SELECT * FROM [India_staff]"/>
  </connection>
  <connection id="2" xr16:uid="{1A1059EA-DC3E-4272-B518-B6C5A9F899C5}" keepAlive="1" name="Query - nz_staff" description="Connection to the 'nz_staff' query in the workbook." type="5" refreshedVersion="0" background="1">
    <dbPr connection="Provider=Microsoft.Mashup.OleDb.1;Data Source=$Workbook$;Location=nz_staff;Extended Properties=&quot;&quot;" command="SELECT * FROM [nz_staff]"/>
  </connection>
  <connection id="3" xr16:uid="{C521F275-5CB7-4E52-9BA9-68FD6BCDD087}" keepAlive="1" name="Query - staff" description="Connection to the 'staff' query in the workbook." type="5" refreshedVersion="8" background="1" saveData="1">
    <dbPr connection="Provider=Microsoft.Mashup.OleDb.1;Data Source=$Workbook$;Location=staff;Extended Properties=&quot;&quot;" command="SELECT * FROM [staff]"/>
  </connection>
  <connection id="4" xr16:uid="{05827D9C-30B8-4A21-B874-9471F0954BC5}"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5" xr16:uid="{F5F5CA2E-FBB1-4FBA-8555-DA49CA9AE172}" name="WorksheetConnection_blank-data-file.xlsx!staff" type="102" refreshedVersion="8" minRefreshableVersion="5">
    <extLst>
      <ext xmlns:x15="http://schemas.microsoft.com/office/spreadsheetml/2010/11/main" uri="{DE250136-89BD-433C-8126-D09CA5730AF9}">
        <x15:connection id="staff" autoDelete="1">
          <x15:rangePr sourceName="_xlcn.WorksheetConnection_blankdatafile.xlsxstaff1"/>
        </x15:connection>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3">
    <s v="ThisWorkbookDataModel"/>
    <s v="{[staff].[Country].&amp;[India]}"/>
    <s v="{[staff].[Country].&amp;[NZ]}"/>
  </metadataStrings>
  <mdxMetadata count="2">
    <mdx n="0" f="s">
      <ms ns="1" c="0"/>
    </mdx>
    <mdx n="0" f="s">
      <ms ns="2" c="0"/>
    </mdx>
  </mdxMetadata>
  <valueMetadata count="2">
    <bk>
      <rc t="1" v="0"/>
    </bk>
    <bk>
      <rc t="1" v="1"/>
    </bk>
  </valueMetadata>
</metadata>
</file>

<file path=xl/sharedStrings.xml><?xml version="1.0" encoding="utf-8"?>
<sst xmlns="http://schemas.openxmlformats.org/spreadsheetml/2006/main" count="1881" uniqueCount="253">
  <si>
    <t>Name</t>
  </si>
  <si>
    <t>Gender</t>
  </si>
  <si>
    <t>Department</t>
  </si>
  <si>
    <t>Age</t>
  </si>
  <si>
    <t>Date Joined</t>
  </si>
  <si>
    <t>Salary</t>
  </si>
  <si>
    <t>Rating</t>
  </si>
  <si>
    <t>Barr Faughny</t>
  </si>
  <si>
    <t>Female</t>
  </si>
  <si>
    <t>Procurement</t>
  </si>
  <si>
    <t>Exceptional</t>
  </si>
  <si>
    <t>Dennison Crosswaite</t>
  </si>
  <si>
    <t>Website</t>
  </si>
  <si>
    <t>Above average</t>
  </si>
  <si>
    <t>Gunar Cockshoot</t>
  </si>
  <si>
    <t>Male</t>
  </si>
  <si>
    <t>Average</t>
  </si>
  <si>
    <t>Wilone O'Kielt</t>
  </si>
  <si>
    <t>Gigi Bohling</t>
  </si>
  <si>
    <t>Sales</t>
  </si>
  <si>
    <t>Curtice Advani</t>
  </si>
  <si>
    <t>Finance</t>
  </si>
  <si>
    <t>Kaine Padly</t>
  </si>
  <si>
    <t>Ches Bonnell</t>
  </si>
  <si>
    <t>Poor</t>
  </si>
  <si>
    <t>Andria Kimpton</t>
  </si>
  <si>
    <t>Brien Boise</t>
  </si>
  <si>
    <t>Husein Augar</t>
  </si>
  <si>
    <t>Karlen McCaffrey</t>
  </si>
  <si>
    <t>Jan Morforth</t>
  </si>
  <si>
    <t>Dotty Strutley</t>
  </si>
  <si>
    <t>Kelci Walkden</t>
  </si>
  <si>
    <t>Marney O'Breen</t>
  </si>
  <si>
    <t>Rafaelita Blaksland</t>
  </si>
  <si>
    <t>Madelene Upcott</t>
  </si>
  <si>
    <t>Beverie Moffet</t>
  </si>
  <si>
    <t>Oby Sorrel</t>
  </si>
  <si>
    <t>Mallorie Waber</t>
  </si>
  <si>
    <t>Jehu Rudeforth</t>
  </si>
  <si>
    <t>Van Tuxwell</t>
  </si>
  <si>
    <t>Roddy Speechley</t>
  </si>
  <si>
    <t>Camilla Castle</t>
  </si>
  <si>
    <t>Very poor</t>
  </si>
  <si>
    <t>Janene Hairsine</t>
  </si>
  <si>
    <t>Niall Selesnick</t>
  </si>
  <si>
    <t>Ebonee Roxburgh</t>
  </si>
  <si>
    <t>Zach Polon</t>
  </si>
  <si>
    <t>Orton Livick</t>
  </si>
  <si>
    <t>Gray Seamon</t>
  </si>
  <si>
    <t>Benny Karolovsky</t>
  </si>
  <si>
    <t>Dyna Doucette</t>
  </si>
  <si>
    <t>Erin Androsik</t>
  </si>
  <si>
    <t>Madge McCloughen</t>
  </si>
  <si>
    <t>Esmaria Denecamp</t>
  </si>
  <si>
    <t>Hogan Iles</t>
  </si>
  <si>
    <t>Valentia Etteridge</t>
  </si>
  <si>
    <t>HR</t>
  </si>
  <si>
    <t>Archibald Filliskirk</t>
  </si>
  <si>
    <t>Lindy Guillet</t>
  </si>
  <si>
    <t>Dell Molloy</t>
  </si>
  <si>
    <t>Ewart Laphorn</t>
  </si>
  <si>
    <t>Vic Radolf</t>
  </si>
  <si>
    <t>Virginia McConville</t>
  </si>
  <si>
    <t>Kaye Crocroft</t>
  </si>
  <si>
    <t>Mollie Hanway</t>
  </si>
  <si>
    <t>Hoyt D'Alesco</t>
  </si>
  <si>
    <t>Crissie Cordel</t>
  </si>
  <si>
    <t>Myer McCory</t>
  </si>
  <si>
    <t>Enoch Dowrey</t>
  </si>
  <si>
    <t>Kissiah Maydway</t>
  </si>
  <si>
    <t>Ambros Murthwaite</t>
  </si>
  <si>
    <t>Torrance Collier</t>
  </si>
  <si>
    <t>Allene Gobbet</t>
  </si>
  <si>
    <t>Violante Courtonne</t>
  </si>
  <si>
    <t>Merrilee Plenty</t>
  </si>
  <si>
    <t>Tatum Hush</t>
  </si>
  <si>
    <t>Kath Bletsoe</t>
  </si>
  <si>
    <t>Hinda Label</t>
  </si>
  <si>
    <t>Shari McNee</t>
  </si>
  <si>
    <t>My Hanscome</t>
  </si>
  <si>
    <t>Drusy MacCombe</t>
  </si>
  <si>
    <t>Halimeda Kuscha</t>
  </si>
  <si>
    <t>William Reeveley</t>
  </si>
  <si>
    <t>Tracy Renad</t>
  </si>
  <si>
    <t>Kassi Jonson</t>
  </si>
  <si>
    <t>Constantino Espley</t>
  </si>
  <si>
    <t>Gretchen Callow</t>
  </si>
  <si>
    <t>Bev Lashley</t>
  </si>
  <si>
    <t>Sibyl Dunkirk</t>
  </si>
  <si>
    <t>Alta Kaszper</t>
  </si>
  <si>
    <t>Shayne Stegel</t>
  </si>
  <si>
    <t>Hyacinthie Braybrooke</t>
  </si>
  <si>
    <t>Agnes Collicott</t>
  </si>
  <si>
    <t>Teressa Udden</t>
  </si>
  <si>
    <t>Bennie Pepis</t>
  </si>
  <si>
    <t>Elia Cockton</t>
  </si>
  <si>
    <t>Cherlyn Barter</t>
  </si>
  <si>
    <t>Murry Dryburgh</t>
  </si>
  <si>
    <t>Mahalia Larcher</t>
  </si>
  <si>
    <t>Bili Sizey</t>
  </si>
  <si>
    <t>Lilyan Klimpt</t>
  </si>
  <si>
    <t>Caro Chappel</t>
  </si>
  <si>
    <t>Leilah Yesinin</t>
  </si>
  <si>
    <t>Collin Jagson</t>
  </si>
  <si>
    <t>Kellsie Waby</t>
  </si>
  <si>
    <t>Simon Kembery</t>
  </si>
  <si>
    <t>Tawnya Tickel</t>
  </si>
  <si>
    <t>Bernie Gorges</t>
  </si>
  <si>
    <t>Florinda Crace</t>
  </si>
  <si>
    <t>Oran Buxcy</t>
  </si>
  <si>
    <t>Employee Data</t>
  </si>
  <si>
    <t>Nanak Sapna</t>
  </si>
  <si>
    <t>Karuna Pashupathy</t>
  </si>
  <si>
    <t>Amal Nimesh</t>
  </si>
  <si>
    <t>Ramnath Ravuri</t>
  </si>
  <si>
    <t>Yauvani Tarpa</t>
  </si>
  <si>
    <t>Upendra Swati</t>
  </si>
  <si>
    <t>Hridaynath Tendulkar</t>
  </si>
  <si>
    <t>Gangadutt Ragha</t>
  </si>
  <si>
    <t>Rameshwari Chikodi</t>
  </si>
  <si>
    <t>Pratigya Rema</t>
  </si>
  <si>
    <t>Kantimoy Pritish</t>
  </si>
  <si>
    <t>Tarala Vishaal</t>
  </si>
  <si>
    <t>Ardhendu Abhichandra Jayakar</t>
  </si>
  <si>
    <t>Jagajeet Viraj</t>
  </si>
  <si>
    <t>Shattesh Utpat</t>
  </si>
  <si>
    <t>Agrata Rajarama</t>
  </si>
  <si>
    <t>Sawini Chandan</t>
  </si>
  <si>
    <t>Damayanti Thangavadivelu</t>
  </si>
  <si>
    <t>Indu Varada Sumedh</t>
  </si>
  <si>
    <t>Krittika Gaekwad</t>
  </si>
  <si>
    <t>Mardav Ramaswami</t>
  </si>
  <si>
    <t>Lalit Kothari</t>
  </si>
  <si>
    <t>Bhuvan Pals</t>
  </si>
  <si>
    <t>Sarayu Ragunathan</t>
  </si>
  <si>
    <t>Ayog Chakrabarti</t>
  </si>
  <si>
    <t>Shevantilal Muppala</t>
  </si>
  <si>
    <t>Suchira Bhanupriya Tapti</t>
  </si>
  <si>
    <t>Mahindra Sreedharan</t>
  </si>
  <si>
    <t>Chitrasen Laul</t>
  </si>
  <si>
    <t>Akbar Sorabhjee</t>
  </si>
  <si>
    <t>Shulabh Qutub Sundaramoorthy</t>
  </si>
  <si>
    <t>Sahila Chandrasekhar</t>
  </si>
  <si>
    <t>Satyendra Venkatadri</t>
  </si>
  <si>
    <t>Piyali Mahanthapa</t>
  </si>
  <si>
    <t>Rukma Vinita</t>
  </si>
  <si>
    <t>Vanmala Shriharsha</t>
  </si>
  <si>
    <t>Sarojini Naueshwara</t>
  </si>
  <si>
    <t>Kaishori Harathi Kateel</t>
  </si>
  <si>
    <t>Shobhana Samuel</t>
  </si>
  <si>
    <t>Krishnakanta Vellanki</t>
  </si>
  <si>
    <t>Shiuli Sapna</t>
  </si>
  <si>
    <t>Anjushri Chandiramani</t>
  </si>
  <si>
    <t>Fullara Sushanti Mokate</t>
  </si>
  <si>
    <t>Shreela Ramasubraman</t>
  </si>
  <si>
    <t>Gumwant Veera</t>
  </si>
  <si>
    <t>Deepali Charan</t>
  </si>
  <si>
    <t>Geena Raghavanpillai</t>
  </si>
  <si>
    <t>Prerana Nishita</t>
  </si>
  <si>
    <t>Shekhar Eswara</t>
  </si>
  <si>
    <t>Kamalakshi Mukundan</t>
  </si>
  <si>
    <t>Sahas Sanabhi Shrikant</t>
  </si>
  <si>
    <t>Ranajay Kailashnath Richa</t>
  </si>
  <si>
    <t>Sukhdev Nageshwar</t>
  </si>
  <si>
    <t>Rushil Kripa</t>
  </si>
  <si>
    <t>Daruka Ghazali</t>
  </si>
  <si>
    <t>Godavari Veena</t>
  </si>
  <si>
    <t>Anumati Shyamari Meherhomji</t>
  </si>
  <si>
    <t>Abhaya Priyavardhan</t>
  </si>
  <si>
    <t>Purnendu Vijayarangan</t>
  </si>
  <si>
    <t>Sameer Shashank Sapra</t>
  </si>
  <si>
    <t>Asija Pothireddy</t>
  </si>
  <si>
    <t>Rupak Mehra</t>
  </si>
  <si>
    <t>Makshi Vinutha</t>
  </si>
  <si>
    <t>Pragya Nilufar</t>
  </si>
  <si>
    <t>Dhruv Manjunath</t>
  </si>
  <si>
    <t>Yagna Sujeev</t>
  </si>
  <si>
    <t>Mithil Nadkarni</t>
  </si>
  <si>
    <t>Bandhula Sathyanna</t>
  </si>
  <si>
    <t>Shubhra Potla</t>
  </si>
  <si>
    <t>Narois Motiwala</t>
  </si>
  <si>
    <t>Madhumati Gazala Soumitra</t>
  </si>
  <si>
    <t>Sanchali Shirish</t>
  </si>
  <si>
    <t>Chandana Sannidhi Surnilla</t>
  </si>
  <si>
    <t>Devasree Fullara Saurin</t>
  </si>
  <si>
    <t>Kunja Prashanta Vibha</t>
  </si>
  <si>
    <t>Kevalkumar Solanki</t>
  </si>
  <si>
    <t>Kulbhushan Moorthy</t>
  </si>
  <si>
    <t>Hemavati Muthiah</t>
  </si>
  <si>
    <t>Sartaj Probal</t>
  </si>
  <si>
    <t>Jaishree Atasi Yavatkar</t>
  </si>
  <si>
    <t>Ilesh Dasgupta</t>
  </si>
  <si>
    <t>Waheeda Vasuman</t>
  </si>
  <si>
    <t>Vinanti Choudhari</t>
  </si>
  <si>
    <t>Manjusri Ruchi</t>
  </si>
  <si>
    <t>Deepit Ranjana</t>
  </si>
  <si>
    <t>Amlankusum Rajabhushan</t>
  </si>
  <si>
    <t>Udyan Lanka</t>
  </si>
  <si>
    <t>Baruna Ogale</t>
  </si>
  <si>
    <t>Heer Pennathur</t>
  </si>
  <si>
    <t>Vasu Nandin</t>
  </si>
  <si>
    <t>Madhavdas Buhpathi</t>
  </si>
  <si>
    <t>Mirium Seemantini Shivakumar</t>
  </si>
  <si>
    <t>Total</t>
  </si>
  <si>
    <t>Country</t>
  </si>
  <si>
    <t>India</t>
  </si>
  <si>
    <t>Other</t>
  </si>
  <si>
    <t>NZ</t>
  </si>
  <si>
    <t>Count of employees</t>
  </si>
  <si>
    <t>Average Salary</t>
  </si>
  <si>
    <t>Average Age</t>
  </si>
  <si>
    <t>Average Tenure</t>
  </si>
  <si>
    <t>Female Ratio%</t>
  </si>
  <si>
    <t>Tenure</t>
  </si>
  <si>
    <t>Female Count</t>
  </si>
  <si>
    <t>Female Ration</t>
  </si>
  <si>
    <t>SUMMARY</t>
  </si>
  <si>
    <t>QUES-1</t>
  </si>
  <si>
    <t>QUES-2</t>
  </si>
  <si>
    <t>INFORMATION FINDER</t>
  </si>
  <si>
    <t>XLOOKUP</t>
  </si>
  <si>
    <t>VLOOKUP</t>
  </si>
  <si>
    <t>Information Finder</t>
  </si>
  <si>
    <t>Department Name</t>
  </si>
  <si>
    <t>Male Vs Female</t>
  </si>
  <si>
    <t>Column Labels</t>
  </si>
  <si>
    <t>Grand Total</t>
  </si>
  <si>
    <t>Count of Name</t>
  </si>
  <si>
    <t>Average of Age</t>
  </si>
  <si>
    <t>Values</t>
  </si>
  <si>
    <t>Average of Salary</t>
  </si>
  <si>
    <t>Average of Tenure</t>
  </si>
  <si>
    <t>Bonus</t>
  </si>
  <si>
    <t>Row Labels</t>
  </si>
  <si>
    <t>Rating as Number</t>
  </si>
  <si>
    <t>2020</t>
  </si>
  <si>
    <t>May</t>
  </si>
  <si>
    <t>Jun</t>
  </si>
  <si>
    <t>Jul</t>
  </si>
  <si>
    <t>Aug</t>
  </si>
  <si>
    <t>Sep</t>
  </si>
  <si>
    <t>Oct</t>
  </si>
  <si>
    <t>Nov</t>
  </si>
  <si>
    <t>Dec</t>
  </si>
  <si>
    <t>2021</t>
  </si>
  <si>
    <t>Jan</t>
  </si>
  <si>
    <t>Feb</t>
  </si>
  <si>
    <t>Mar</t>
  </si>
  <si>
    <t>Apr</t>
  </si>
  <si>
    <t>2022</t>
  </si>
  <si>
    <t>2023</t>
  </si>
  <si>
    <t>Headcount By Department</t>
  </si>
  <si>
    <t>New Zealand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</si>
</sst>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8" formatCode="&quot;₹&quot;\ #,##0.00;[Red]&quot;₹&quot;\ \-#,##0.00"/>
    <numFmt numFmtId="164" formatCode="0.00;[Red]0.00"/>
    <numFmt numFmtId="167" formatCode="_-[$$-409]* #,##0.00_ ;_-[$$-409]* \-#,##0.00\ ;_-[$$-409]* &quot;-&quot;??_ ;_-@_ "/>
    <numFmt numFmtId="171" formatCode="_-[$$-409]* #,##0.0_ ;_-[$$-409]* \-#,##0.0\ ;_-[$$-409]* &quot;-&quot;??_ ;_-@_ "/>
  </numFmts>
  <fonts count="9" x14ac:knownFonts="1">
    <font>
      <sz val="11"/>
      <color theme="1"/>
      <name val="Calibri"/>
      <family val="2"/>
      <scheme val="minor"/>
    </font>
    <font>
      <sz val="28"/>
      <color theme="1"/>
      <name val="Segoe UI Light"/>
      <family val="2"/>
    </font>
    <font>
      <sz val="11"/>
      <color theme="1"/>
      <name val="Calibri"/>
      <family val="2"/>
      <scheme val="minor"/>
    </font>
    <font>
      <sz val="11"/>
      <color theme="1"/>
      <name val="Segoe UI Black"/>
      <family val="2"/>
    </font>
    <font>
      <sz val="48"/>
      <color theme="0"/>
      <name val="Segoe UI Black"/>
      <family val="2"/>
    </font>
    <font>
      <sz val="18"/>
      <color theme="0"/>
      <name val="Segoe UI Black"/>
      <family val="2"/>
    </font>
    <font>
      <sz val="36"/>
      <color theme="0"/>
      <name val="Segoe UI Black"/>
      <family val="2"/>
    </font>
    <font>
      <sz val="16"/>
      <color theme="7" tint="-0.499984740745262"/>
      <name val="Segoe UI Black"/>
      <family val="2"/>
    </font>
    <font>
      <sz val="22"/>
      <color theme="1"/>
      <name val="Segoe UI Light"/>
      <family val="2"/>
    </font>
  </fonts>
  <fills count="6">
    <fill>
      <patternFill patternType="none"/>
    </fill>
    <fill>
      <patternFill patternType="gray125"/>
    </fill>
    <fill>
      <patternFill patternType="solid">
        <fgColor theme="4"/>
        <bgColor indexed="64"/>
      </patternFill>
    </fill>
    <fill>
      <patternFill patternType="solid">
        <fgColor theme="2"/>
        <bgColor indexed="64"/>
      </patternFill>
    </fill>
    <fill>
      <patternFill patternType="solid">
        <fgColor theme="5"/>
        <bgColor indexed="64"/>
      </patternFill>
    </fill>
    <fill>
      <patternFill patternType="solid">
        <fgColor theme="8" tint="0.59999389629810485"/>
        <bgColor indexed="64"/>
      </patternFill>
    </fill>
  </fills>
  <borders count="9">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
    <xf numFmtId="0" fontId="0" fillId="0" borderId="0"/>
    <xf numFmtId="9" fontId="2" fillId="0" borderId="0" applyFont="0" applyFill="0" applyBorder="0" applyAlignment="0" applyProtection="0"/>
  </cellStyleXfs>
  <cellXfs count="38">
    <xf numFmtId="0" fontId="0" fillId="0" borderId="0" xfId="0"/>
    <xf numFmtId="0" fontId="0" fillId="2" borderId="0" xfId="0" applyFill="1"/>
    <xf numFmtId="0" fontId="0" fillId="3" borderId="0" xfId="0" applyFill="1"/>
    <xf numFmtId="0" fontId="1" fillId="3" borderId="0" xfId="0" applyFont="1" applyFill="1" applyAlignment="1">
      <alignment vertical="center"/>
    </xf>
    <xf numFmtId="15" fontId="0" fillId="0" borderId="0" xfId="0" applyNumberFormat="1"/>
    <xf numFmtId="8" fontId="0" fillId="0" borderId="0" xfId="0" applyNumberFormat="1"/>
    <xf numFmtId="8" fontId="0" fillId="3" borderId="0" xfId="0" applyNumberFormat="1" applyFill="1"/>
    <xf numFmtId="14" fontId="0" fillId="0" borderId="0" xfId="0" applyNumberFormat="1"/>
    <xf numFmtId="9" fontId="0" fillId="0" borderId="0" xfId="0" applyNumberFormat="1"/>
    <xf numFmtId="0" fontId="0" fillId="4" borderId="0" xfId="0" applyFill="1"/>
    <xf numFmtId="0" fontId="0" fillId="5" borderId="0" xfId="0" applyFill="1"/>
    <xf numFmtId="0" fontId="0" fillId="0" borderId="0" xfId="0" pivotButton="1"/>
    <xf numFmtId="0" fontId="0" fillId="0" borderId="0" xfId="0" applyNumberFormat="1"/>
    <xf numFmtId="0" fontId="0" fillId="0" borderId="0" xfId="0" applyAlignment="1">
      <alignment horizontal="left"/>
    </xf>
    <xf numFmtId="164" fontId="0" fillId="0" borderId="0" xfId="0" applyNumberFormat="1"/>
    <xf numFmtId="167" fontId="0" fillId="0" borderId="0" xfId="0" applyNumberFormat="1"/>
    <xf numFmtId="0" fontId="0" fillId="0" borderId="0" xfId="0" applyAlignment="1">
      <alignment horizontal="left" indent="1"/>
    </xf>
    <xf numFmtId="0" fontId="0" fillId="0" borderId="0" xfId="0" applyBorder="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4" fillId="2" borderId="0" xfId="0" applyFont="1" applyFill="1" applyAlignment="1">
      <alignment horizontal="center" vertical="center"/>
    </xf>
    <xf numFmtId="0" fontId="0" fillId="0" borderId="0" xfId="0" applyAlignment="1">
      <alignment horizontal="center" vertical="center"/>
    </xf>
    <xf numFmtId="171" fontId="5" fillId="2" borderId="0" xfId="0" applyNumberFormat="1" applyFont="1" applyFill="1" applyAlignment="1">
      <alignment horizontal="center" vertical="center"/>
    </xf>
    <xf numFmtId="0" fontId="4" fillId="4" borderId="0" xfId="0" applyFont="1" applyFill="1" applyAlignment="1">
      <alignment horizontal="center" vertical="center"/>
    </xf>
    <xf numFmtId="9" fontId="6" fillId="2" borderId="0" xfId="1" applyFont="1" applyFill="1" applyAlignment="1">
      <alignment horizontal="center" vertical="center"/>
    </xf>
    <xf numFmtId="9" fontId="6" fillId="4" borderId="0" xfId="1" applyFont="1" applyFill="1" applyAlignment="1">
      <alignment horizontal="center" vertical="center"/>
    </xf>
    <xf numFmtId="171" fontId="5" fillId="4" borderId="0" xfId="1" applyNumberFormat="1" applyFont="1" applyFill="1" applyAlignment="1">
      <alignment horizontal="center" vertical="center"/>
    </xf>
    <xf numFmtId="0" fontId="3" fillId="3" borderId="0" xfId="0" applyFont="1" applyFill="1" applyAlignment="1">
      <alignment horizontal="center" vertical="center"/>
    </xf>
    <xf numFmtId="0" fontId="7" fillId="3" borderId="0" xfId="0" applyFont="1" applyFill="1" applyAlignment="1">
      <alignment horizontal="center" vertical="center"/>
    </xf>
    <xf numFmtId="0" fontId="3" fillId="0" borderId="0" xfId="0" applyFont="1" applyAlignment="1">
      <alignment horizontal="center" vertical="center"/>
    </xf>
    <xf numFmtId="0" fontId="8" fillId="0" borderId="0" xfId="0" applyFont="1" applyAlignment="1">
      <alignment horizontal="center" vertical="center"/>
    </xf>
    <xf numFmtId="0" fontId="1" fillId="0" borderId="0" xfId="0" applyFont="1" applyAlignment="1">
      <alignment horizontal="center" vertical="center"/>
    </xf>
  </cellXfs>
  <cellStyles count="2">
    <cellStyle name="Normal" xfId="0" builtinId="0"/>
    <cellStyle name="Percent" xfId="1" builtinId="5"/>
  </cellStyles>
  <dxfs count="14">
    <dxf>
      <font>
        <color rgb="FF9C0006"/>
      </font>
      <fill>
        <patternFill>
          <bgColor rgb="FFFFC7CE"/>
        </patternFill>
      </fill>
    </dxf>
    <dxf>
      <numFmt numFmtId="0" formatCode="General"/>
    </dxf>
    <dxf>
      <numFmt numFmtId="167" formatCode="_-[$$-409]* #,##0.00_ ;_-[$$-409]* \-#,##0.00\ ;_-[$$-409]* &quot;-&quot;??_ ;_-@_ "/>
    </dxf>
    <dxf>
      <numFmt numFmtId="167" formatCode="_-[$$-409]* #,##0.00_ ;_-[$$-409]* \-#,##0.00\ ;_-[$$-409]* &quot;-&quot;??_ ;_-@_ "/>
    </dxf>
    <dxf>
      <numFmt numFmtId="167" formatCode="_-[$$-409]* #,##0.00_ ;_-[$$-409]* \-#,##0.00\ ;_-[$$-409]* &quot;-&quot;??_ ;_-@_ "/>
    </dxf>
    <dxf>
      <numFmt numFmtId="0" formatCode="General"/>
    </dxf>
    <dxf>
      <numFmt numFmtId="167" formatCode="_-[$$-409]* #,##0.00_ ;_-[$$-409]* \-#,##0.00\ ;_-[$$-409]* &quot;-&quot;??_ ;_-@_ "/>
    </dxf>
    <dxf>
      <numFmt numFmtId="0" formatCode="General"/>
    </dxf>
    <dxf>
      <numFmt numFmtId="20" formatCode="dd/mmm/yy"/>
    </dxf>
    <dxf>
      <numFmt numFmtId="19" formatCode="dd/mm/yyyy"/>
    </dxf>
    <dxf>
      <numFmt numFmtId="0" formatCode="General"/>
    </dxf>
    <dxf>
      <numFmt numFmtId="0" formatCode="General"/>
    </dxf>
    <dxf>
      <numFmt numFmtId="12" formatCode="&quot;₹&quot;\ #,##0.00;[Red]&quot;₹&quot;\ \-#,##0.00"/>
    </dxf>
    <dxf>
      <numFmt numFmtId="12" formatCode="&quot;₹&quot;\ #,##0.00;[Red]&quot;₹&quot;\ \-#,##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2.xml"/><Relationship Id="rId18" Type="http://schemas.microsoft.com/office/2007/relationships/slicerCache" Target="slicerCaches/slicerCache1.xml"/><Relationship Id="rId26"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pivotCacheDefinition" Target="pivotCache/pivotCacheDefinition6.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pivotCacheDefinition" Target="pivotCache/pivotCacheDefinition5.xml"/><Relationship Id="rId20" Type="http://schemas.openxmlformats.org/officeDocument/2006/relationships/connections" Target="connection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powerPivotData" Target="model/item.data"/><Relationship Id="rId5" Type="http://schemas.openxmlformats.org/officeDocument/2006/relationships/worksheet" Target="worksheets/sheet5.xml"/><Relationship Id="rId15" Type="http://schemas.openxmlformats.org/officeDocument/2006/relationships/pivotCacheDefinition" Target="pivotCache/pivotCacheDefinition4.xml"/><Relationship Id="rId23" Type="http://schemas.openxmlformats.org/officeDocument/2006/relationships/sheetMetadata" Target="metadata.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3.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2.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3.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4.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Salary</a:t>
            </a:r>
            <a:r>
              <a:rPr lang="en-US" baseline="0"/>
              <a:t> vs Rating--Scatter Plot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'All Staff'!$K$1</c:f>
              <c:strCache>
                <c:ptCount val="1"/>
                <c:pt idx="0">
                  <c:v>Rating as Number</c:v>
                </c:pt>
              </c:strCache>
            </c:strRef>
          </c:tx>
          <c:spPr>
            <a:ln w="19050" cap="rnd">
              <a:noFill/>
              <a:round/>
            </a:ln>
            <a:effectLst/>
          </c:spPr>
          <c:marker>
            <c:symbol val="circle"/>
            <c:size val="5"/>
            <c:spPr>
              <a:solidFill>
                <a:schemeClr val="accent1"/>
              </a:solidFill>
              <a:ln w="9525">
                <a:solidFill>
                  <a:schemeClr val="accent1"/>
                </a:solidFill>
              </a:ln>
              <a:effectLst/>
            </c:spPr>
          </c:marker>
          <c:xVal>
            <c:numRef>
              <c:f>'All Staff'!$G$2:$G$184</c:f>
              <c:numCache>
                <c:formatCode>_-[$$-409]* #,##0.00_ ;_-[$$-409]* \-#,##0.00\ ;_-[$$-409]* "-"??_ ;_-@_ </c:formatCode>
                <c:ptCount val="183"/>
                <c:pt idx="0">
                  <c:v>112650</c:v>
                </c:pt>
                <c:pt idx="1">
                  <c:v>43840</c:v>
                </c:pt>
                <c:pt idx="2">
                  <c:v>103550</c:v>
                </c:pt>
                <c:pt idx="3">
                  <c:v>45510</c:v>
                </c:pt>
                <c:pt idx="4">
                  <c:v>115440</c:v>
                </c:pt>
                <c:pt idx="5">
                  <c:v>56870</c:v>
                </c:pt>
                <c:pt idx="6">
                  <c:v>92700</c:v>
                </c:pt>
                <c:pt idx="7">
                  <c:v>91310</c:v>
                </c:pt>
                <c:pt idx="8">
                  <c:v>74550</c:v>
                </c:pt>
                <c:pt idx="9">
                  <c:v>109190</c:v>
                </c:pt>
                <c:pt idx="10">
                  <c:v>104410</c:v>
                </c:pt>
                <c:pt idx="11">
                  <c:v>96800</c:v>
                </c:pt>
                <c:pt idx="12">
                  <c:v>48170</c:v>
                </c:pt>
                <c:pt idx="13">
                  <c:v>37920</c:v>
                </c:pt>
                <c:pt idx="14">
                  <c:v>112650</c:v>
                </c:pt>
                <c:pt idx="15">
                  <c:v>49630</c:v>
                </c:pt>
                <c:pt idx="16">
                  <c:v>118840</c:v>
                </c:pt>
                <c:pt idx="17">
                  <c:v>69710</c:v>
                </c:pt>
                <c:pt idx="18">
                  <c:v>79570</c:v>
                </c:pt>
                <c:pt idx="19">
                  <c:v>76900</c:v>
                </c:pt>
                <c:pt idx="20">
                  <c:v>54970</c:v>
                </c:pt>
                <c:pt idx="21">
                  <c:v>88050</c:v>
                </c:pt>
                <c:pt idx="22">
                  <c:v>36040</c:v>
                </c:pt>
                <c:pt idx="23">
                  <c:v>75000</c:v>
                </c:pt>
                <c:pt idx="24">
                  <c:v>40400</c:v>
                </c:pt>
                <c:pt idx="25">
                  <c:v>100420</c:v>
                </c:pt>
                <c:pt idx="26">
                  <c:v>58100</c:v>
                </c:pt>
                <c:pt idx="27">
                  <c:v>114870</c:v>
                </c:pt>
                <c:pt idx="28">
                  <c:v>41570</c:v>
                </c:pt>
                <c:pt idx="29">
                  <c:v>112570</c:v>
                </c:pt>
                <c:pt idx="30">
                  <c:v>47360</c:v>
                </c:pt>
                <c:pt idx="31">
                  <c:v>65920</c:v>
                </c:pt>
                <c:pt idx="32">
                  <c:v>99970</c:v>
                </c:pt>
                <c:pt idx="33">
                  <c:v>80700</c:v>
                </c:pt>
                <c:pt idx="34">
                  <c:v>52610</c:v>
                </c:pt>
                <c:pt idx="35">
                  <c:v>112110</c:v>
                </c:pt>
                <c:pt idx="36">
                  <c:v>119110</c:v>
                </c:pt>
                <c:pt idx="37">
                  <c:v>112780</c:v>
                </c:pt>
                <c:pt idx="38">
                  <c:v>114890</c:v>
                </c:pt>
                <c:pt idx="39">
                  <c:v>48980</c:v>
                </c:pt>
                <c:pt idx="40">
                  <c:v>75880</c:v>
                </c:pt>
                <c:pt idx="41">
                  <c:v>53240</c:v>
                </c:pt>
                <c:pt idx="42">
                  <c:v>85000</c:v>
                </c:pt>
                <c:pt idx="43">
                  <c:v>33920</c:v>
                </c:pt>
                <c:pt idx="44">
                  <c:v>75280</c:v>
                </c:pt>
                <c:pt idx="45">
                  <c:v>58940</c:v>
                </c:pt>
                <c:pt idx="46">
                  <c:v>104770</c:v>
                </c:pt>
                <c:pt idx="47">
                  <c:v>57090</c:v>
                </c:pt>
                <c:pt idx="48">
                  <c:v>91650</c:v>
                </c:pt>
                <c:pt idx="49">
                  <c:v>70270</c:v>
                </c:pt>
                <c:pt idx="50">
                  <c:v>75970</c:v>
                </c:pt>
                <c:pt idx="51">
                  <c:v>90700</c:v>
                </c:pt>
                <c:pt idx="52">
                  <c:v>60570</c:v>
                </c:pt>
                <c:pt idx="53">
                  <c:v>115920</c:v>
                </c:pt>
                <c:pt idx="54">
                  <c:v>65360</c:v>
                </c:pt>
                <c:pt idx="55">
                  <c:v>64000</c:v>
                </c:pt>
                <c:pt idx="56">
                  <c:v>92450</c:v>
                </c:pt>
                <c:pt idx="57">
                  <c:v>48950</c:v>
                </c:pt>
                <c:pt idx="58">
                  <c:v>83750</c:v>
                </c:pt>
                <c:pt idx="59">
                  <c:v>87620</c:v>
                </c:pt>
                <c:pt idx="60">
                  <c:v>68900</c:v>
                </c:pt>
                <c:pt idx="61">
                  <c:v>53540</c:v>
                </c:pt>
                <c:pt idx="62">
                  <c:v>43510</c:v>
                </c:pt>
                <c:pt idx="63">
                  <c:v>109160</c:v>
                </c:pt>
                <c:pt idx="64">
                  <c:v>99750</c:v>
                </c:pt>
                <c:pt idx="65">
                  <c:v>41980</c:v>
                </c:pt>
                <c:pt idx="66">
                  <c:v>71380</c:v>
                </c:pt>
                <c:pt idx="67">
                  <c:v>113280</c:v>
                </c:pt>
                <c:pt idx="68">
                  <c:v>86570</c:v>
                </c:pt>
                <c:pt idx="69">
                  <c:v>53540</c:v>
                </c:pt>
                <c:pt idx="70">
                  <c:v>69070</c:v>
                </c:pt>
                <c:pt idx="71">
                  <c:v>67910</c:v>
                </c:pt>
                <c:pt idx="72">
                  <c:v>69120</c:v>
                </c:pt>
                <c:pt idx="73">
                  <c:v>60130</c:v>
                </c:pt>
                <c:pt idx="74">
                  <c:v>106460</c:v>
                </c:pt>
                <c:pt idx="75">
                  <c:v>118100</c:v>
                </c:pt>
                <c:pt idx="76">
                  <c:v>78390</c:v>
                </c:pt>
                <c:pt idx="77">
                  <c:v>114180</c:v>
                </c:pt>
                <c:pt idx="78">
                  <c:v>104120</c:v>
                </c:pt>
                <c:pt idx="79">
                  <c:v>67950</c:v>
                </c:pt>
                <c:pt idx="80">
                  <c:v>34980</c:v>
                </c:pt>
                <c:pt idx="81">
                  <c:v>62780</c:v>
                </c:pt>
                <c:pt idx="82">
                  <c:v>107700</c:v>
                </c:pt>
                <c:pt idx="83">
                  <c:v>65700</c:v>
                </c:pt>
                <c:pt idx="84">
                  <c:v>75480</c:v>
                </c:pt>
                <c:pt idx="85">
                  <c:v>53870</c:v>
                </c:pt>
                <c:pt idx="86">
                  <c:v>78540</c:v>
                </c:pt>
                <c:pt idx="87">
                  <c:v>58960</c:v>
                </c:pt>
                <c:pt idx="88">
                  <c:v>70610</c:v>
                </c:pt>
                <c:pt idx="89">
                  <c:v>59430</c:v>
                </c:pt>
                <c:pt idx="90">
                  <c:v>48530</c:v>
                </c:pt>
                <c:pt idx="91">
                  <c:v>96140</c:v>
                </c:pt>
                <c:pt idx="92">
                  <c:v>112780</c:v>
                </c:pt>
                <c:pt idx="93">
                  <c:v>70610</c:v>
                </c:pt>
                <c:pt idx="94">
                  <c:v>53240</c:v>
                </c:pt>
                <c:pt idx="95">
                  <c:v>115440</c:v>
                </c:pt>
                <c:pt idx="96">
                  <c:v>53540</c:v>
                </c:pt>
                <c:pt idx="97">
                  <c:v>112570</c:v>
                </c:pt>
                <c:pt idx="98">
                  <c:v>48530</c:v>
                </c:pt>
                <c:pt idx="99">
                  <c:v>62780</c:v>
                </c:pt>
                <c:pt idx="100">
                  <c:v>53870</c:v>
                </c:pt>
                <c:pt idx="101">
                  <c:v>119110</c:v>
                </c:pt>
                <c:pt idx="102">
                  <c:v>112110</c:v>
                </c:pt>
                <c:pt idx="103">
                  <c:v>65700</c:v>
                </c:pt>
                <c:pt idx="104">
                  <c:v>69070</c:v>
                </c:pt>
                <c:pt idx="105">
                  <c:v>107700</c:v>
                </c:pt>
                <c:pt idx="106">
                  <c:v>43840</c:v>
                </c:pt>
                <c:pt idx="107">
                  <c:v>99750</c:v>
                </c:pt>
                <c:pt idx="108">
                  <c:v>37920</c:v>
                </c:pt>
                <c:pt idx="109">
                  <c:v>57090</c:v>
                </c:pt>
                <c:pt idx="110">
                  <c:v>41980</c:v>
                </c:pt>
                <c:pt idx="111">
                  <c:v>75880</c:v>
                </c:pt>
                <c:pt idx="112">
                  <c:v>58940</c:v>
                </c:pt>
                <c:pt idx="113">
                  <c:v>67910</c:v>
                </c:pt>
                <c:pt idx="114">
                  <c:v>58100</c:v>
                </c:pt>
                <c:pt idx="115">
                  <c:v>48980</c:v>
                </c:pt>
                <c:pt idx="116">
                  <c:v>64000</c:v>
                </c:pt>
                <c:pt idx="117">
                  <c:v>75000</c:v>
                </c:pt>
                <c:pt idx="118">
                  <c:v>87620</c:v>
                </c:pt>
                <c:pt idx="119">
                  <c:v>34980</c:v>
                </c:pt>
                <c:pt idx="120">
                  <c:v>75970</c:v>
                </c:pt>
                <c:pt idx="121">
                  <c:v>60130</c:v>
                </c:pt>
                <c:pt idx="122">
                  <c:v>75480</c:v>
                </c:pt>
                <c:pt idx="123">
                  <c:v>115920</c:v>
                </c:pt>
                <c:pt idx="124">
                  <c:v>78540</c:v>
                </c:pt>
                <c:pt idx="125">
                  <c:v>109190</c:v>
                </c:pt>
                <c:pt idx="126">
                  <c:v>49630</c:v>
                </c:pt>
                <c:pt idx="127">
                  <c:v>99970</c:v>
                </c:pt>
                <c:pt idx="128">
                  <c:v>96140</c:v>
                </c:pt>
                <c:pt idx="129">
                  <c:v>103550</c:v>
                </c:pt>
                <c:pt idx="130">
                  <c:v>48950</c:v>
                </c:pt>
                <c:pt idx="131">
                  <c:v>52610</c:v>
                </c:pt>
                <c:pt idx="132">
                  <c:v>78390</c:v>
                </c:pt>
                <c:pt idx="133">
                  <c:v>86570</c:v>
                </c:pt>
                <c:pt idx="134">
                  <c:v>83750</c:v>
                </c:pt>
                <c:pt idx="135">
                  <c:v>92450</c:v>
                </c:pt>
                <c:pt idx="136">
                  <c:v>112650</c:v>
                </c:pt>
                <c:pt idx="137">
                  <c:v>79570</c:v>
                </c:pt>
                <c:pt idx="138">
                  <c:v>68900</c:v>
                </c:pt>
                <c:pt idx="139">
                  <c:v>80700</c:v>
                </c:pt>
                <c:pt idx="140">
                  <c:v>58960</c:v>
                </c:pt>
                <c:pt idx="141">
                  <c:v>118840</c:v>
                </c:pt>
                <c:pt idx="142">
                  <c:v>48170</c:v>
                </c:pt>
                <c:pt idx="143">
                  <c:v>45510</c:v>
                </c:pt>
                <c:pt idx="144">
                  <c:v>114890</c:v>
                </c:pt>
                <c:pt idx="145">
                  <c:v>69710</c:v>
                </c:pt>
                <c:pt idx="146">
                  <c:v>71380</c:v>
                </c:pt>
                <c:pt idx="147">
                  <c:v>109160</c:v>
                </c:pt>
                <c:pt idx="148">
                  <c:v>113280</c:v>
                </c:pt>
                <c:pt idx="149">
                  <c:v>69120</c:v>
                </c:pt>
                <c:pt idx="150">
                  <c:v>118100</c:v>
                </c:pt>
                <c:pt idx="151">
                  <c:v>76900</c:v>
                </c:pt>
                <c:pt idx="152">
                  <c:v>114870</c:v>
                </c:pt>
                <c:pt idx="153">
                  <c:v>91310</c:v>
                </c:pt>
                <c:pt idx="154">
                  <c:v>104770</c:v>
                </c:pt>
                <c:pt idx="155">
                  <c:v>54970</c:v>
                </c:pt>
                <c:pt idx="156">
                  <c:v>90700</c:v>
                </c:pt>
                <c:pt idx="157">
                  <c:v>56870</c:v>
                </c:pt>
                <c:pt idx="158">
                  <c:v>92700</c:v>
                </c:pt>
                <c:pt idx="159">
                  <c:v>65920</c:v>
                </c:pt>
                <c:pt idx="160">
                  <c:v>47360</c:v>
                </c:pt>
                <c:pt idx="161">
                  <c:v>60570</c:v>
                </c:pt>
                <c:pt idx="162">
                  <c:v>104120</c:v>
                </c:pt>
                <c:pt idx="163">
                  <c:v>88050</c:v>
                </c:pt>
                <c:pt idx="164">
                  <c:v>100420</c:v>
                </c:pt>
                <c:pt idx="165">
                  <c:v>114180</c:v>
                </c:pt>
                <c:pt idx="166">
                  <c:v>33920</c:v>
                </c:pt>
                <c:pt idx="167">
                  <c:v>106460</c:v>
                </c:pt>
                <c:pt idx="168">
                  <c:v>40400</c:v>
                </c:pt>
                <c:pt idx="169">
                  <c:v>91650</c:v>
                </c:pt>
                <c:pt idx="170">
                  <c:v>36040</c:v>
                </c:pt>
                <c:pt idx="171">
                  <c:v>104410</c:v>
                </c:pt>
                <c:pt idx="172">
                  <c:v>96800</c:v>
                </c:pt>
                <c:pt idx="173">
                  <c:v>85000</c:v>
                </c:pt>
                <c:pt idx="174">
                  <c:v>43510</c:v>
                </c:pt>
                <c:pt idx="175">
                  <c:v>59430</c:v>
                </c:pt>
                <c:pt idx="176">
                  <c:v>65360</c:v>
                </c:pt>
                <c:pt idx="177">
                  <c:v>41570</c:v>
                </c:pt>
                <c:pt idx="178">
                  <c:v>75280</c:v>
                </c:pt>
                <c:pt idx="179">
                  <c:v>74550</c:v>
                </c:pt>
                <c:pt idx="180">
                  <c:v>67950</c:v>
                </c:pt>
                <c:pt idx="181">
                  <c:v>70270</c:v>
                </c:pt>
                <c:pt idx="182">
                  <c:v>53540</c:v>
                </c:pt>
              </c:numCache>
            </c:numRef>
          </c:xVal>
          <c:yVal>
            <c:numRef>
              <c:f>'All Staff'!$K$2:$K$184</c:f>
              <c:numCache>
                <c:formatCode>General</c:formatCode>
                <c:ptCount val="183"/>
                <c:pt idx="0">
                  <c:v>3</c:v>
                </c:pt>
                <c:pt idx="1">
                  <c:v>4</c:v>
                </c:pt>
                <c:pt idx="2">
                  <c:v>3</c:v>
                </c:pt>
                <c:pt idx="3">
                  <c:v>3</c:v>
                </c:pt>
                <c:pt idx="4">
                  <c:v>2</c:v>
                </c:pt>
                <c:pt idx="5">
                  <c:v>4</c:v>
                </c:pt>
                <c:pt idx="6">
                  <c:v>3</c:v>
                </c:pt>
                <c:pt idx="7">
                  <c:v>3</c:v>
                </c:pt>
                <c:pt idx="8">
                  <c:v>3</c:v>
                </c:pt>
                <c:pt idx="9">
                  <c:v>4</c:v>
                </c:pt>
                <c:pt idx="10">
                  <c:v>3</c:v>
                </c:pt>
                <c:pt idx="11">
                  <c:v>3</c:v>
                </c:pt>
                <c:pt idx="12">
                  <c:v>4</c:v>
                </c:pt>
                <c:pt idx="13">
                  <c:v>3</c:v>
                </c:pt>
                <c:pt idx="14">
                  <c:v>3</c:v>
                </c:pt>
                <c:pt idx="15">
                  <c:v>2</c:v>
                </c:pt>
                <c:pt idx="16">
                  <c:v>3</c:v>
                </c:pt>
                <c:pt idx="17">
                  <c:v>3</c:v>
                </c:pt>
                <c:pt idx="18">
                  <c:v>3</c:v>
                </c:pt>
                <c:pt idx="19">
                  <c:v>4</c:v>
                </c:pt>
                <c:pt idx="20">
                  <c:v>3</c:v>
                </c:pt>
                <c:pt idx="21">
                  <c:v>2</c:v>
                </c:pt>
                <c:pt idx="22">
                  <c:v>3</c:v>
                </c:pt>
                <c:pt idx="23">
                  <c:v>5</c:v>
                </c:pt>
                <c:pt idx="24">
                  <c:v>3</c:v>
                </c:pt>
                <c:pt idx="25">
                  <c:v>3</c:v>
                </c:pt>
                <c:pt idx="26">
                  <c:v>3</c:v>
                </c:pt>
                <c:pt idx="27">
                  <c:v>3</c:v>
                </c:pt>
                <c:pt idx="28">
                  <c:v>3</c:v>
                </c:pt>
                <c:pt idx="29">
                  <c:v>3</c:v>
                </c:pt>
                <c:pt idx="30">
                  <c:v>3</c:v>
                </c:pt>
                <c:pt idx="31">
                  <c:v>3</c:v>
                </c:pt>
                <c:pt idx="32">
                  <c:v>3</c:v>
                </c:pt>
                <c:pt idx="33">
                  <c:v>4</c:v>
                </c:pt>
                <c:pt idx="34">
                  <c:v>2</c:v>
                </c:pt>
                <c:pt idx="35">
                  <c:v>2</c:v>
                </c:pt>
                <c:pt idx="36">
                  <c:v>3</c:v>
                </c:pt>
                <c:pt idx="37">
                  <c:v>4</c:v>
                </c:pt>
                <c:pt idx="38">
                  <c:v>3</c:v>
                </c:pt>
                <c:pt idx="39">
                  <c:v>3</c:v>
                </c:pt>
                <c:pt idx="40">
                  <c:v>3</c:v>
                </c:pt>
                <c:pt idx="41">
                  <c:v>3</c:v>
                </c:pt>
                <c:pt idx="42">
                  <c:v>3</c:v>
                </c:pt>
                <c:pt idx="43">
                  <c:v>3</c:v>
                </c:pt>
                <c:pt idx="44">
                  <c:v>3</c:v>
                </c:pt>
                <c:pt idx="45">
                  <c:v>3</c:v>
                </c:pt>
                <c:pt idx="46">
                  <c:v>3</c:v>
                </c:pt>
                <c:pt idx="47">
                  <c:v>3</c:v>
                </c:pt>
                <c:pt idx="48">
                  <c:v>4</c:v>
                </c:pt>
                <c:pt idx="49">
                  <c:v>2</c:v>
                </c:pt>
                <c:pt idx="50">
                  <c:v>3</c:v>
                </c:pt>
                <c:pt idx="51">
                  <c:v>4</c:v>
                </c:pt>
                <c:pt idx="52">
                  <c:v>3</c:v>
                </c:pt>
                <c:pt idx="53">
                  <c:v>3</c:v>
                </c:pt>
                <c:pt idx="54">
                  <c:v>3</c:v>
                </c:pt>
                <c:pt idx="55">
                  <c:v>3</c:v>
                </c:pt>
                <c:pt idx="56">
                  <c:v>3</c:v>
                </c:pt>
                <c:pt idx="57">
                  <c:v>3</c:v>
                </c:pt>
                <c:pt idx="58">
                  <c:v>3</c:v>
                </c:pt>
                <c:pt idx="59">
                  <c:v>3</c:v>
                </c:pt>
                <c:pt idx="60">
                  <c:v>2</c:v>
                </c:pt>
                <c:pt idx="61">
                  <c:v>3</c:v>
                </c:pt>
                <c:pt idx="62">
                  <c:v>1</c:v>
                </c:pt>
                <c:pt idx="63">
                  <c:v>5</c:v>
                </c:pt>
                <c:pt idx="64">
                  <c:v>3</c:v>
                </c:pt>
                <c:pt idx="65">
                  <c:v>3</c:v>
                </c:pt>
                <c:pt idx="66">
                  <c:v>3</c:v>
                </c:pt>
                <c:pt idx="67">
                  <c:v>1</c:v>
                </c:pt>
                <c:pt idx="68">
                  <c:v>3</c:v>
                </c:pt>
                <c:pt idx="69">
                  <c:v>3</c:v>
                </c:pt>
                <c:pt idx="70">
                  <c:v>3</c:v>
                </c:pt>
                <c:pt idx="71">
                  <c:v>2</c:v>
                </c:pt>
                <c:pt idx="72">
                  <c:v>3</c:v>
                </c:pt>
                <c:pt idx="73">
                  <c:v>3</c:v>
                </c:pt>
                <c:pt idx="74">
                  <c:v>3</c:v>
                </c:pt>
                <c:pt idx="75">
                  <c:v>3</c:v>
                </c:pt>
                <c:pt idx="76">
                  <c:v>3</c:v>
                </c:pt>
                <c:pt idx="77">
                  <c:v>3</c:v>
                </c:pt>
                <c:pt idx="78">
                  <c:v>3</c:v>
                </c:pt>
                <c:pt idx="79">
                  <c:v>3</c:v>
                </c:pt>
                <c:pt idx="80">
                  <c:v>3</c:v>
                </c:pt>
                <c:pt idx="81">
                  <c:v>3</c:v>
                </c:pt>
                <c:pt idx="82">
                  <c:v>3</c:v>
                </c:pt>
                <c:pt idx="83">
                  <c:v>3</c:v>
                </c:pt>
                <c:pt idx="84">
                  <c:v>1</c:v>
                </c:pt>
                <c:pt idx="85">
                  <c:v>3</c:v>
                </c:pt>
                <c:pt idx="86">
                  <c:v>3</c:v>
                </c:pt>
                <c:pt idx="87">
                  <c:v>3</c:v>
                </c:pt>
                <c:pt idx="88">
                  <c:v>3</c:v>
                </c:pt>
                <c:pt idx="89">
                  <c:v>3</c:v>
                </c:pt>
                <c:pt idx="90">
                  <c:v>4</c:v>
                </c:pt>
                <c:pt idx="91">
                  <c:v>3</c:v>
                </c:pt>
                <c:pt idx="92">
                  <c:v>4</c:v>
                </c:pt>
                <c:pt idx="93">
                  <c:v>3</c:v>
                </c:pt>
                <c:pt idx="94">
                  <c:v>3</c:v>
                </c:pt>
                <c:pt idx="95">
                  <c:v>2</c:v>
                </c:pt>
                <c:pt idx="96">
                  <c:v>3</c:v>
                </c:pt>
                <c:pt idx="97">
                  <c:v>3</c:v>
                </c:pt>
                <c:pt idx="98">
                  <c:v>4</c:v>
                </c:pt>
                <c:pt idx="99">
                  <c:v>3</c:v>
                </c:pt>
                <c:pt idx="100">
                  <c:v>3</c:v>
                </c:pt>
                <c:pt idx="101">
                  <c:v>3</c:v>
                </c:pt>
                <c:pt idx="102">
                  <c:v>2</c:v>
                </c:pt>
                <c:pt idx="103">
                  <c:v>3</c:v>
                </c:pt>
                <c:pt idx="104">
                  <c:v>3</c:v>
                </c:pt>
                <c:pt idx="105">
                  <c:v>3</c:v>
                </c:pt>
                <c:pt idx="106">
                  <c:v>4</c:v>
                </c:pt>
                <c:pt idx="107">
                  <c:v>3</c:v>
                </c:pt>
                <c:pt idx="108">
                  <c:v>3</c:v>
                </c:pt>
                <c:pt idx="109">
                  <c:v>3</c:v>
                </c:pt>
                <c:pt idx="110">
                  <c:v>3</c:v>
                </c:pt>
                <c:pt idx="111">
                  <c:v>3</c:v>
                </c:pt>
                <c:pt idx="112">
                  <c:v>3</c:v>
                </c:pt>
                <c:pt idx="113">
                  <c:v>2</c:v>
                </c:pt>
                <c:pt idx="114">
                  <c:v>3</c:v>
                </c:pt>
                <c:pt idx="115">
                  <c:v>3</c:v>
                </c:pt>
                <c:pt idx="116">
                  <c:v>3</c:v>
                </c:pt>
                <c:pt idx="117">
                  <c:v>5</c:v>
                </c:pt>
                <c:pt idx="118">
                  <c:v>3</c:v>
                </c:pt>
                <c:pt idx="119">
                  <c:v>3</c:v>
                </c:pt>
                <c:pt idx="120">
                  <c:v>3</c:v>
                </c:pt>
                <c:pt idx="121">
                  <c:v>3</c:v>
                </c:pt>
                <c:pt idx="122">
                  <c:v>1</c:v>
                </c:pt>
                <c:pt idx="123">
                  <c:v>3</c:v>
                </c:pt>
                <c:pt idx="124">
                  <c:v>3</c:v>
                </c:pt>
                <c:pt idx="125">
                  <c:v>4</c:v>
                </c:pt>
                <c:pt idx="126">
                  <c:v>2</c:v>
                </c:pt>
                <c:pt idx="127">
                  <c:v>3</c:v>
                </c:pt>
                <c:pt idx="128">
                  <c:v>3</c:v>
                </c:pt>
                <c:pt idx="129">
                  <c:v>3</c:v>
                </c:pt>
                <c:pt idx="130">
                  <c:v>3</c:v>
                </c:pt>
                <c:pt idx="131">
                  <c:v>2</c:v>
                </c:pt>
                <c:pt idx="132">
                  <c:v>3</c:v>
                </c:pt>
                <c:pt idx="133">
                  <c:v>3</c:v>
                </c:pt>
                <c:pt idx="134">
                  <c:v>3</c:v>
                </c:pt>
                <c:pt idx="135">
                  <c:v>3</c:v>
                </c:pt>
                <c:pt idx="136">
                  <c:v>3</c:v>
                </c:pt>
                <c:pt idx="137">
                  <c:v>3</c:v>
                </c:pt>
                <c:pt idx="138">
                  <c:v>2</c:v>
                </c:pt>
                <c:pt idx="139">
                  <c:v>4</c:v>
                </c:pt>
                <c:pt idx="140">
                  <c:v>3</c:v>
                </c:pt>
                <c:pt idx="141">
                  <c:v>3</c:v>
                </c:pt>
                <c:pt idx="142">
                  <c:v>4</c:v>
                </c:pt>
                <c:pt idx="143">
                  <c:v>3</c:v>
                </c:pt>
                <c:pt idx="144">
                  <c:v>3</c:v>
                </c:pt>
                <c:pt idx="145">
                  <c:v>3</c:v>
                </c:pt>
                <c:pt idx="146">
                  <c:v>3</c:v>
                </c:pt>
                <c:pt idx="147">
                  <c:v>5</c:v>
                </c:pt>
                <c:pt idx="148">
                  <c:v>1</c:v>
                </c:pt>
                <c:pt idx="149">
                  <c:v>3</c:v>
                </c:pt>
                <c:pt idx="150">
                  <c:v>3</c:v>
                </c:pt>
                <c:pt idx="151">
                  <c:v>4</c:v>
                </c:pt>
                <c:pt idx="152">
                  <c:v>3</c:v>
                </c:pt>
                <c:pt idx="153">
                  <c:v>3</c:v>
                </c:pt>
                <c:pt idx="154">
                  <c:v>3</c:v>
                </c:pt>
                <c:pt idx="155">
                  <c:v>3</c:v>
                </c:pt>
                <c:pt idx="156">
                  <c:v>4</c:v>
                </c:pt>
                <c:pt idx="157">
                  <c:v>4</c:v>
                </c:pt>
                <c:pt idx="158">
                  <c:v>3</c:v>
                </c:pt>
                <c:pt idx="159">
                  <c:v>3</c:v>
                </c:pt>
                <c:pt idx="160">
                  <c:v>3</c:v>
                </c:pt>
                <c:pt idx="161">
                  <c:v>3</c:v>
                </c:pt>
                <c:pt idx="162">
                  <c:v>3</c:v>
                </c:pt>
                <c:pt idx="163">
                  <c:v>2</c:v>
                </c:pt>
                <c:pt idx="164">
                  <c:v>3</c:v>
                </c:pt>
                <c:pt idx="165">
                  <c:v>3</c:v>
                </c:pt>
                <c:pt idx="166">
                  <c:v>3</c:v>
                </c:pt>
                <c:pt idx="167">
                  <c:v>3</c:v>
                </c:pt>
                <c:pt idx="168">
                  <c:v>3</c:v>
                </c:pt>
                <c:pt idx="169">
                  <c:v>4</c:v>
                </c:pt>
                <c:pt idx="170">
                  <c:v>3</c:v>
                </c:pt>
                <c:pt idx="171">
                  <c:v>3</c:v>
                </c:pt>
                <c:pt idx="172">
                  <c:v>3</c:v>
                </c:pt>
                <c:pt idx="173">
                  <c:v>3</c:v>
                </c:pt>
                <c:pt idx="174">
                  <c:v>1</c:v>
                </c:pt>
                <c:pt idx="175">
                  <c:v>3</c:v>
                </c:pt>
                <c:pt idx="176">
                  <c:v>3</c:v>
                </c:pt>
                <c:pt idx="177">
                  <c:v>3</c:v>
                </c:pt>
                <c:pt idx="178">
                  <c:v>3</c:v>
                </c:pt>
                <c:pt idx="179">
                  <c:v>3</c:v>
                </c:pt>
                <c:pt idx="180">
                  <c:v>3</c:v>
                </c:pt>
                <c:pt idx="181">
                  <c:v>2</c:v>
                </c:pt>
                <c:pt idx="182">
                  <c:v>3</c:v>
                </c:pt>
              </c:numCache>
            </c:numRef>
          </c:yVal>
          <c:smooth val="0"/>
          <c:extLst>
            <c:ext xmlns:c16="http://schemas.microsoft.com/office/drawing/2014/chart" uri="{C3380CC4-5D6E-409C-BE32-E72D297353CC}">
              <c16:uniqueId val="{00000000-5113-4F37-B76F-31C919AE6CDB}"/>
            </c:ext>
          </c:extLst>
        </c:ser>
        <c:dLbls>
          <c:showLegendKey val="0"/>
          <c:showVal val="0"/>
          <c:showCatName val="0"/>
          <c:showSerName val="0"/>
          <c:showPercent val="0"/>
          <c:showBubbleSize val="0"/>
        </c:dLbls>
        <c:axId val="534877536"/>
        <c:axId val="1876582480"/>
      </c:scatterChart>
      <c:valAx>
        <c:axId val="534877536"/>
        <c:scaling>
          <c:orientation val="minMax"/>
        </c:scaling>
        <c:delete val="0"/>
        <c:axPos val="b"/>
        <c:majorGridlines>
          <c:spPr>
            <a:ln w="9525" cap="flat" cmpd="sng" algn="ctr">
              <a:solidFill>
                <a:schemeClr val="tx1">
                  <a:lumMod val="15000"/>
                  <a:lumOff val="85000"/>
                </a:schemeClr>
              </a:solidFill>
              <a:round/>
            </a:ln>
            <a:effectLst/>
          </c:spPr>
        </c:majorGridlines>
        <c:numFmt formatCode="_-[$$-409]* #,##0.00_ ;_-[$$-409]* \-#,##0.00\ ;_-[$$-409]* &quot;-&quot;??_ ;_-@_ "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6582480"/>
        <c:crosses val="autoZero"/>
        <c:crossBetween val="midCat"/>
      </c:valAx>
      <c:valAx>
        <c:axId val="18765824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487753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[blank-data-file.xlsx]Company growth trend!PivotTable3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Line</a:t>
            </a:r>
            <a:r>
              <a:rPr lang="en-IN" baseline="0"/>
              <a:t> chart to show trend</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'Company growth trend'!$C$2</c:f>
              <c:strCache>
                <c:ptCount val="1"/>
                <c:pt idx="0">
                  <c:v>Total</c:v>
                </c:pt>
              </c:strCache>
            </c:strRef>
          </c:tx>
          <c:spPr>
            <a:ln w="28575" cap="rnd">
              <a:solidFill>
                <a:schemeClr val="accent1"/>
              </a:solidFill>
              <a:round/>
            </a:ln>
            <a:effectLst/>
          </c:spPr>
          <c:marker>
            <c:symbol val="none"/>
          </c:marker>
          <c:cat>
            <c:multiLvlStrRef>
              <c:f>'Company growth trend'!$B$3:$B$39</c:f>
              <c:multiLvlStrCache>
                <c:ptCount val="32"/>
                <c:lvl>
                  <c:pt idx="0">
                    <c:v>May</c:v>
                  </c:pt>
                  <c:pt idx="1">
                    <c:v>Jun</c:v>
                  </c:pt>
                  <c:pt idx="2">
                    <c:v>Jul</c:v>
                  </c:pt>
                  <c:pt idx="3">
                    <c:v>Aug</c:v>
                  </c:pt>
                  <c:pt idx="4">
                    <c:v>Sep</c:v>
                  </c:pt>
                  <c:pt idx="5">
                    <c:v>Oct</c:v>
                  </c:pt>
                  <c:pt idx="6">
                    <c:v>Nov</c:v>
                  </c:pt>
                  <c:pt idx="7">
                    <c:v>Dec</c:v>
                  </c:pt>
                  <c:pt idx="8">
                    <c:v>Jan</c:v>
                  </c:pt>
                  <c:pt idx="9">
                    <c:v>Feb</c:v>
                  </c:pt>
                  <c:pt idx="10">
                    <c:v>Mar</c:v>
                  </c:pt>
                  <c:pt idx="11">
                    <c:v>Apr</c:v>
                  </c:pt>
                  <c:pt idx="12">
                    <c:v>May</c:v>
                  </c:pt>
                  <c:pt idx="13">
                    <c:v>Jun</c:v>
                  </c:pt>
                  <c:pt idx="14">
                    <c:v>Jul</c:v>
                  </c:pt>
                  <c:pt idx="15">
                    <c:v>Aug</c:v>
                  </c:pt>
                  <c:pt idx="16">
                    <c:v>Sep</c:v>
                  </c:pt>
                  <c:pt idx="17">
                    <c:v>Oct</c:v>
                  </c:pt>
                  <c:pt idx="18">
                    <c:v>Nov</c:v>
                  </c:pt>
                  <c:pt idx="19">
                    <c:v>Dec</c:v>
                  </c:pt>
                  <c:pt idx="20">
                    <c:v>Jan</c:v>
                  </c:pt>
                  <c:pt idx="21">
                    <c:v>Feb</c:v>
                  </c:pt>
                  <c:pt idx="22">
                    <c:v>Mar</c:v>
                  </c:pt>
                  <c:pt idx="23">
                    <c:v>Apr</c:v>
                  </c:pt>
                  <c:pt idx="24">
                    <c:v>May</c:v>
                  </c:pt>
                  <c:pt idx="25">
                    <c:v>Jun</c:v>
                  </c:pt>
                  <c:pt idx="26">
                    <c:v>Jul</c:v>
                  </c:pt>
                  <c:pt idx="27">
                    <c:v>Aug</c:v>
                  </c:pt>
                  <c:pt idx="28">
                    <c:v>Sep</c:v>
                  </c:pt>
                  <c:pt idx="29">
                    <c:v>Oct</c:v>
                  </c:pt>
                  <c:pt idx="30">
                    <c:v>Feb</c:v>
                  </c:pt>
                  <c:pt idx="31">
                    <c:v>Apr</c:v>
                  </c:pt>
                </c:lvl>
                <c:lvl>
                  <c:pt idx="0">
                    <c:v>2020</c:v>
                  </c:pt>
                  <c:pt idx="8">
                    <c:v>2021</c:v>
                  </c:pt>
                  <c:pt idx="20">
                    <c:v>2022</c:v>
                  </c:pt>
                  <c:pt idx="30">
                    <c:v>2023</c:v>
                  </c:pt>
                </c:lvl>
              </c:multiLvlStrCache>
            </c:multiLvlStrRef>
          </c:cat>
          <c:val>
            <c:numRef>
              <c:f>'Company growth trend'!$C$3:$C$39</c:f>
              <c:numCache>
                <c:formatCode>General</c:formatCode>
                <c:ptCount val="32"/>
                <c:pt idx="0">
                  <c:v>3</c:v>
                </c:pt>
                <c:pt idx="1">
                  <c:v>4</c:v>
                </c:pt>
                <c:pt idx="2">
                  <c:v>9</c:v>
                </c:pt>
                <c:pt idx="3">
                  <c:v>12</c:v>
                </c:pt>
                <c:pt idx="4">
                  <c:v>18</c:v>
                </c:pt>
                <c:pt idx="5">
                  <c:v>24</c:v>
                </c:pt>
                <c:pt idx="6">
                  <c:v>30</c:v>
                </c:pt>
                <c:pt idx="7">
                  <c:v>37</c:v>
                </c:pt>
                <c:pt idx="8">
                  <c:v>6</c:v>
                </c:pt>
                <c:pt idx="9">
                  <c:v>10</c:v>
                </c:pt>
                <c:pt idx="10">
                  <c:v>19</c:v>
                </c:pt>
                <c:pt idx="11">
                  <c:v>24</c:v>
                </c:pt>
                <c:pt idx="12">
                  <c:v>34</c:v>
                </c:pt>
                <c:pt idx="13">
                  <c:v>40</c:v>
                </c:pt>
                <c:pt idx="14">
                  <c:v>53</c:v>
                </c:pt>
                <c:pt idx="15">
                  <c:v>57</c:v>
                </c:pt>
                <c:pt idx="16">
                  <c:v>68</c:v>
                </c:pt>
                <c:pt idx="17">
                  <c:v>71</c:v>
                </c:pt>
                <c:pt idx="18">
                  <c:v>75</c:v>
                </c:pt>
                <c:pt idx="19">
                  <c:v>82</c:v>
                </c:pt>
                <c:pt idx="20">
                  <c:v>3</c:v>
                </c:pt>
                <c:pt idx="21">
                  <c:v>13</c:v>
                </c:pt>
                <c:pt idx="22">
                  <c:v>22</c:v>
                </c:pt>
                <c:pt idx="23">
                  <c:v>31</c:v>
                </c:pt>
                <c:pt idx="24">
                  <c:v>40</c:v>
                </c:pt>
                <c:pt idx="25">
                  <c:v>47</c:v>
                </c:pt>
                <c:pt idx="26">
                  <c:v>52</c:v>
                </c:pt>
                <c:pt idx="27">
                  <c:v>57</c:v>
                </c:pt>
                <c:pt idx="28">
                  <c:v>59</c:v>
                </c:pt>
                <c:pt idx="29">
                  <c:v>62</c:v>
                </c:pt>
                <c:pt idx="30">
                  <c:v>1</c:v>
                </c:pt>
                <c:pt idx="31">
                  <c:v>2</c:v>
                </c:pt>
              </c:numCache>
            </c:numRef>
          </c:val>
          <c:smooth val="0"/>
          <c:extLst>
            <c:ext xmlns:c16="http://schemas.microsoft.com/office/drawing/2014/chart" uri="{C3380CC4-5D6E-409C-BE32-E72D297353CC}">
              <c16:uniqueId val="{00000000-507E-4EC2-AA1B-A262DB84A324}"/>
            </c:ext>
          </c:extLst>
        </c:ser>
        <c:dLbls>
          <c:showLegendKey val="0"/>
          <c:showVal val="0"/>
          <c:showCatName val="0"/>
          <c:showSerName val="0"/>
          <c:showPercent val="0"/>
          <c:showBubbleSize val="0"/>
        </c:dLbls>
        <c:smooth val="0"/>
        <c:axId val="1759423488"/>
        <c:axId val="530933568"/>
      </c:lineChart>
      <c:catAx>
        <c:axId val="17594234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0933568"/>
        <c:crosses val="autoZero"/>
        <c:auto val="1"/>
        <c:lblAlgn val="ctr"/>
        <c:lblOffset val="100"/>
        <c:noMultiLvlLbl val="0"/>
      </c:catAx>
      <c:valAx>
        <c:axId val="5309335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94234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[blank-data-file.xlsx]Pivot table for final report!PivotTable4</c:name>
    <c:fmtId val="5"/>
  </c:pivotSource>
  <c:chart>
    <c:autoTitleDeleted val="1"/>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 for final report'!$D$4</c:f>
              <c:strCache>
                <c:ptCount val="1"/>
                <c:pt idx="0">
                  <c:v>Total</c:v>
                </c:pt>
              </c:strCache>
            </c:strRef>
          </c:tx>
          <c:spPr>
            <a:solidFill>
              <a:schemeClr val="accent2"/>
            </a:solidFill>
            <a:ln>
              <a:noFill/>
            </a:ln>
            <a:effectLst/>
          </c:spPr>
          <c:invertIfNegative val="0"/>
          <c:cat>
            <c:strRef>
              <c:f>'Pivot table for final report'!$C$5:$C$10</c:f>
              <c:strCache>
                <c:ptCount val="5"/>
                <c:pt idx="0">
                  <c:v>Procurement</c:v>
                </c:pt>
                <c:pt idx="1">
                  <c:v>Website</c:v>
                </c:pt>
                <c:pt idx="2">
                  <c:v>Finance</c:v>
                </c:pt>
                <c:pt idx="3">
                  <c:v>Sales</c:v>
                </c:pt>
                <c:pt idx="4">
                  <c:v>HR</c:v>
                </c:pt>
              </c:strCache>
            </c:strRef>
          </c:cat>
          <c:val>
            <c:numRef>
              <c:f>'Pivot table for final report'!$D$5:$D$10</c:f>
              <c:numCache>
                <c:formatCode>General</c:formatCode>
                <c:ptCount val="5"/>
                <c:pt idx="0">
                  <c:v>28</c:v>
                </c:pt>
                <c:pt idx="1">
                  <c:v>27</c:v>
                </c:pt>
                <c:pt idx="2">
                  <c:v>19</c:v>
                </c:pt>
                <c:pt idx="3">
                  <c:v>14</c:v>
                </c:pt>
                <c:pt idx="4">
                  <c:v>4</c:v>
                </c:pt>
              </c:numCache>
            </c:numRef>
          </c:val>
          <c:extLst>
            <c:ext xmlns:c16="http://schemas.microsoft.com/office/drawing/2014/chart" uri="{C3380CC4-5D6E-409C-BE32-E72D297353CC}">
              <c16:uniqueId val="{00000000-E23E-497E-BD99-CC4F976689A2}"/>
            </c:ext>
          </c:extLst>
        </c:ser>
        <c:dLbls>
          <c:showLegendKey val="0"/>
          <c:showVal val="0"/>
          <c:showCatName val="0"/>
          <c:showSerName val="0"/>
          <c:showPercent val="0"/>
          <c:showBubbleSize val="0"/>
        </c:dLbls>
        <c:gapWidth val="25"/>
        <c:axId val="521440480"/>
        <c:axId val="1876578512"/>
      </c:barChart>
      <c:catAx>
        <c:axId val="521440480"/>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6578512"/>
        <c:crosses val="autoZero"/>
        <c:auto val="1"/>
        <c:lblAlgn val="ctr"/>
        <c:lblOffset val="100"/>
        <c:noMultiLvlLbl val="0"/>
      </c:catAx>
      <c:valAx>
        <c:axId val="1876578512"/>
        <c:scaling>
          <c:orientation val="minMax"/>
        </c:scaling>
        <c:delete val="0"/>
        <c:axPos val="t"/>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14404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[blank-data-file.xlsx]Pivot table for final report!PivotTable5</c:name>
    <c:fmtId val="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 for final report'!$H$4</c:f>
              <c:strCache>
                <c:ptCount val="1"/>
                <c:pt idx="0">
                  <c:v>Total</c:v>
                </c:pt>
              </c:strCache>
            </c:strRef>
          </c:tx>
          <c:spPr>
            <a:solidFill>
              <a:schemeClr val="accent1"/>
            </a:solidFill>
            <a:ln>
              <a:noFill/>
            </a:ln>
            <a:effectLst/>
          </c:spPr>
          <c:invertIfNegative val="0"/>
          <c:cat>
            <c:strRef>
              <c:f>'Pivot table for final report'!$G$5:$G$10</c:f>
              <c:strCache>
                <c:ptCount val="5"/>
                <c:pt idx="0">
                  <c:v>Website</c:v>
                </c:pt>
                <c:pt idx="1">
                  <c:v>Procurement</c:v>
                </c:pt>
                <c:pt idx="2">
                  <c:v>Finance</c:v>
                </c:pt>
                <c:pt idx="3">
                  <c:v>Sales</c:v>
                </c:pt>
                <c:pt idx="4">
                  <c:v>HR</c:v>
                </c:pt>
              </c:strCache>
            </c:strRef>
          </c:cat>
          <c:val>
            <c:numRef>
              <c:f>'Pivot table for final report'!$H$5:$H$10</c:f>
              <c:numCache>
                <c:formatCode>General</c:formatCode>
                <c:ptCount val="5"/>
                <c:pt idx="0">
                  <c:v>27</c:v>
                </c:pt>
                <c:pt idx="1">
                  <c:v>27</c:v>
                </c:pt>
                <c:pt idx="2">
                  <c:v>19</c:v>
                </c:pt>
                <c:pt idx="3">
                  <c:v>14</c:v>
                </c:pt>
                <c:pt idx="4">
                  <c:v>4</c:v>
                </c:pt>
              </c:numCache>
            </c:numRef>
          </c:val>
          <c:extLst>
            <c:ext xmlns:c16="http://schemas.microsoft.com/office/drawing/2014/chart" uri="{C3380CC4-5D6E-409C-BE32-E72D297353CC}">
              <c16:uniqueId val="{00000000-3252-4501-B52C-82647BBF870F}"/>
            </c:ext>
          </c:extLst>
        </c:ser>
        <c:dLbls>
          <c:showLegendKey val="0"/>
          <c:showVal val="0"/>
          <c:showCatName val="0"/>
          <c:showSerName val="0"/>
          <c:showPercent val="0"/>
          <c:showBubbleSize val="0"/>
        </c:dLbls>
        <c:gapWidth val="25"/>
        <c:axId val="265145295"/>
        <c:axId val="749054144"/>
      </c:barChart>
      <c:catAx>
        <c:axId val="265145295"/>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9054144"/>
        <c:crosses val="autoZero"/>
        <c:auto val="1"/>
        <c:lblAlgn val="ctr"/>
        <c:lblOffset val="100"/>
        <c:noMultiLvlLbl val="0"/>
      </c:catAx>
      <c:valAx>
        <c:axId val="749054144"/>
        <c:scaling>
          <c:orientation val="minMax"/>
        </c:scaling>
        <c:delete val="0"/>
        <c:axPos val="t"/>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51452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tx>
        <cx:txData>
          <cx:v>Salary Spread by $10k(Histogram)</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Salary Spread by $10k(Histogram)</a:t>
          </a:r>
        </a:p>
      </cx:txPr>
    </cx:title>
    <cx:plotArea>
      <cx:plotAreaRegion>
        <cx:series layoutId="clusteredColumn" uniqueId="{27DEFD6D-02A3-4927-9B1E-F8206674E3F9}">
          <cx:tx>
            <cx:txData>
              <cx:f>_xlchart.v1.0</cx:f>
              <cx:v> Salary </cx:v>
            </cx:txData>
          </cx:tx>
          <cx:dataId val="0"/>
          <cx:layoutPr>
            <cx:binning intervalClosed="r" underflow="40000">
              <cx:binSize val="10000"/>
            </cx:binning>
          </cx:layoutPr>
        </cx:series>
      </cx:plotAreaRegion>
      <cx:axis id="0">
        <cx:catScaling gapWidth="0"/>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_xlchart.v1.5</cx:f>
      </cx:numDim>
    </cx:data>
  </cx:chartData>
  <cx:chart>
    <cx:title pos="t" align="ctr" overlay="0">
      <cx:tx>
        <cx:txData>
          <cx:v>Box and Whisker Salary Spread</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Box and Whisker Salary Spread</a:t>
          </a:r>
        </a:p>
      </cx:txPr>
    </cx:title>
    <cx:plotArea>
      <cx:plotAreaRegion>
        <cx:series layoutId="boxWhisker" uniqueId="{DECCA5F0-C7DE-442B-8F60-FA1876C3468F}">
          <cx:tx>
            <cx:txData>
              <cx:f>_xlchart.v1.4</cx:f>
              <cx:v> Salary </cx:v>
            </cx:txData>
          </cx:tx>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microsoft.com/office/2014/relationships/chartEx" Target="../charts/chartEx2.xml"/><Relationship Id="rId1" Type="http://schemas.microsoft.com/office/2014/relationships/chartEx" Target="../charts/chartEx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182880</xdr:colOff>
      <xdr:row>1</xdr:row>
      <xdr:rowOff>45720</xdr:rowOff>
    </xdr:from>
    <xdr:to>
      <xdr:col>11</xdr:col>
      <xdr:colOff>510540</xdr:colOff>
      <xdr:row>19</xdr:row>
      <xdr:rowOff>68580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9EB4969A-3571-46E7-A85F-5486CEBA897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82880" y="228600"/>
              <a:ext cx="7033260" cy="33147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13</xdr:col>
      <xdr:colOff>251460</xdr:colOff>
      <xdr:row>2</xdr:row>
      <xdr:rowOff>30480</xdr:rowOff>
    </xdr:from>
    <xdr:to>
      <xdr:col>20</xdr:col>
      <xdr:colOff>556260</xdr:colOff>
      <xdr:row>25</xdr:row>
      <xdr:rowOff>15240</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5E441B12-4E7B-42A9-8C72-BB6CB5A63F1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8176260" y="396240"/>
              <a:ext cx="4572000" cy="41910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7</xdr:col>
      <xdr:colOff>0</xdr:colOff>
      <xdr:row>1</xdr:row>
      <xdr:rowOff>0</xdr:rowOff>
    </xdr:from>
    <xdr:to>
      <xdr:col>17</xdr:col>
      <xdr:colOff>480060</xdr:colOff>
      <xdr:row>18</xdr:row>
      <xdr:rowOff>30480</xdr:rowOff>
    </xdr:to>
    <xdr:graphicFrame macro="">
      <xdr:nvGraphicFramePr>
        <xdr:cNvPr id="2" name="Chart 1">
          <a:extLst>
            <a:ext uri="{FF2B5EF4-FFF2-40B4-BE49-F238E27FC236}">
              <a16:creationId xmlns:a16="http://schemas.microsoft.com/office/drawing/2014/main" id="{FEEA4D34-9B1A-4441-A863-45DCC1FB36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19050</xdr:colOff>
      <xdr:row>7</xdr:row>
      <xdr:rowOff>53340</xdr:rowOff>
    </xdr:from>
    <xdr:to>
      <xdr:col>10</xdr:col>
      <xdr:colOff>323850</xdr:colOff>
      <xdr:row>22</xdr:row>
      <xdr:rowOff>53340</xdr:rowOff>
    </xdr:to>
    <xdr:graphicFrame macro="">
      <xdr:nvGraphicFramePr>
        <xdr:cNvPr id="2" name="Chart 1">
          <a:extLst>
            <a:ext uri="{FF2B5EF4-FFF2-40B4-BE49-F238E27FC236}">
              <a16:creationId xmlns:a16="http://schemas.microsoft.com/office/drawing/2014/main" id="{0EBE4B6B-D5EC-D694-55F4-C2A5FCC202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9</xdr:col>
      <xdr:colOff>0</xdr:colOff>
      <xdr:row>7</xdr:row>
      <xdr:rowOff>7620</xdr:rowOff>
    </xdr:from>
    <xdr:to>
      <xdr:col>14</xdr:col>
      <xdr:colOff>15240</xdr:colOff>
      <xdr:row>24</xdr:row>
      <xdr:rowOff>0</xdr:rowOff>
    </xdr:to>
    <xdr:graphicFrame macro="">
      <xdr:nvGraphicFramePr>
        <xdr:cNvPr id="4" name="Chart 3">
          <a:extLst>
            <a:ext uri="{FF2B5EF4-FFF2-40B4-BE49-F238E27FC236}">
              <a16:creationId xmlns:a16="http://schemas.microsoft.com/office/drawing/2014/main" id="{85DD0968-F62A-48CD-B853-65EF327CD8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7</xdr:row>
      <xdr:rowOff>7620</xdr:rowOff>
    </xdr:from>
    <xdr:to>
      <xdr:col>6</xdr:col>
      <xdr:colOff>15240</xdr:colOff>
      <xdr:row>24</xdr:row>
      <xdr:rowOff>0</xdr:rowOff>
    </xdr:to>
    <xdr:graphicFrame macro="">
      <xdr:nvGraphicFramePr>
        <xdr:cNvPr id="5" name="Chart 4">
          <a:extLst>
            <a:ext uri="{FF2B5EF4-FFF2-40B4-BE49-F238E27FC236}">
              <a16:creationId xmlns:a16="http://schemas.microsoft.com/office/drawing/2014/main" id="{77489DC6-21F1-4102-8D82-321935035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238125</xdr:colOff>
      <xdr:row>0</xdr:row>
      <xdr:rowOff>133350</xdr:rowOff>
    </xdr:from>
    <xdr:to>
      <xdr:col>7</xdr:col>
      <xdr:colOff>266700</xdr:colOff>
      <xdr:row>26</xdr:row>
      <xdr:rowOff>76200</xdr:rowOff>
    </xdr:to>
    <xdr:cxnSp macro="">
      <xdr:nvCxnSpPr>
        <xdr:cNvPr id="7" name="Straight Connector 6">
          <a:extLst>
            <a:ext uri="{FF2B5EF4-FFF2-40B4-BE49-F238E27FC236}">
              <a16:creationId xmlns:a16="http://schemas.microsoft.com/office/drawing/2014/main" id="{E3E0A527-5329-F3A6-10C0-D1D53B4E7626}"/>
            </a:ext>
          </a:extLst>
        </xdr:cNvPr>
        <xdr:cNvCxnSpPr/>
      </xdr:nvCxnSpPr>
      <xdr:spPr>
        <a:xfrm flipH="1">
          <a:off x="5981700" y="133350"/>
          <a:ext cx="28575" cy="6115050"/>
        </a:xfrm>
        <a:prstGeom prst="line">
          <a:avLst/>
        </a:prstGeom>
        <a:ln>
          <a:solidFill>
            <a:schemeClr val="bg2">
              <a:lumMod val="90000"/>
            </a:schemeClr>
          </a:solidFill>
          <a:prstDash val="sysDot"/>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editAs="oneCell">
    <xdr:from>
      <xdr:col>5</xdr:col>
      <xdr:colOff>0</xdr:colOff>
      <xdr:row>6</xdr:row>
      <xdr:rowOff>7621</xdr:rowOff>
    </xdr:from>
    <xdr:to>
      <xdr:col>6</xdr:col>
      <xdr:colOff>1005840</xdr:colOff>
      <xdr:row>12</xdr:row>
      <xdr:rowOff>0</xdr:rowOff>
    </xdr:to>
    <mc:AlternateContent xmlns:mc="http://schemas.openxmlformats.org/markup-compatibility/2006">
      <mc:Choice xmlns:a14="http://schemas.microsoft.com/office/drawing/2010/main" Requires="a14">
        <xdr:graphicFrame macro="">
          <xdr:nvGraphicFramePr>
            <xdr:cNvPr id="2" name="Country">
              <a:extLst>
                <a:ext uri="{FF2B5EF4-FFF2-40B4-BE49-F238E27FC236}">
                  <a16:creationId xmlns:a16="http://schemas.microsoft.com/office/drawing/2014/main" id="{8F458CF3-1349-E067-FC15-5ADDBEBF448E}"/>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4099560" y="1104901"/>
              <a:ext cx="1828800" cy="10896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257.040759953707" backgroundQuery="1" createdVersion="8" refreshedVersion="8" minRefreshableVersion="3" recordCount="0" supportSubquery="1" supportAdvancedDrill="1" xr:uid="{C45C2639-0692-4272-ADE0-78A8160AEA7D}">
  <cacheSource type="external" connectionId="4"/>
  <cacheFields count="3">
    <cacheField name="[staff].[Rating].[Rating]" caption="Rating" numFmtId="0" hierarchy="3" level="1">
      <sharedItems count="5">
        <s v="Above average"/>
        <s v="Average"/>
        <s v="Exceptional"/>
        <s v="Poor"/>
        <s v="Very poor"/>
      </sharedItems>
    </cacheField>
    <cacheField name="[Measures].[Count of Name]" caption="Count of Name" numFmtId="0" hierarchy="15" level="32767"/>
    <cacheField name="[Measures].[Average of Salary]" caption="Average of Salary" numFmtId="0" hierarchy="19" level="32767"/>
  </cacheFields>
  <cacheHierarchies count="22">
    <cacheHierarchy uniqueName="[staff].[Name]" caption="Name" attribute="1" defaultMemberUniqueName="[staff].[Name].[All]" allUniqueName="[staff].[Name].[All]" dimensionUniqueName="[staff]" displayFolder="" count="0" memberValueDatatype="130" unbalanced="0"/>
    <cacheHierarchy uniqueName="[staff].[Gender]" caption="Gender" attribute="1" defaultMemberUniqueName="[staff].[Gender].[All]" allUniqueName="[staff].[Gender].[All]" dimensionUniqueName="[staff]" displayFolder="" count="0" memberValueDatatype="130" unbalanced="0"/>
    <cacheHierarchy uniqueName="[staff].[Age]" caption="Age" attribute="1" defaultMemberUniqueName="[staff].[Age].[All]" allUniqueName="[staff].[Age].[All]" dimensionUniqueName="[staff]" displayFolder="" count="0" memberValueDatatype="20" unbalanced="0"/>
    <cacheHierarchy uniqueName="[staff].[Rating]" caption="Rating" attribute="1" defaultMemberUniqueName="[staff].[Rating].[All]" allUniqueName="[staff].[Rating].[All]" dimensionUniqueName="[staff]" displayFolder="" count="2" memberValueDatatype="130" unbalanced="0">
      <fieldsUsage count="2">
        <fieldUsage x="-1"/>
        <fieldUsage x="0"/>
      </fieldsUsage>
    </cacheHierarchy>
    <cacheHierarchy uniqueName="[staff].[Date Joined]" caption="Date Joined" attribute="1" time="1" defaultMemberUniqueName="[staff].[Date Joined].[All]" allUniqueName="[staff].[Date Joined].[All]" dimensionUniqueName="[staff]" displayFolder="" count="0" memberValueDatatype="7" unbalanced="0"/>
    <cacheHierarchy uniqueName="[staff].[Department]" caption="Department" attribute="1" defaultMemberUniqueName="[staff].[Department].[All]" allUniqueName="[staff].[Department].[All]" dimensionUniqueName="[staff]" displayFolder="" count="0" memberValueDatatype="130" unbalanced="0"/>
    <cacheHierarchy uniqueName="[staff].[Salary]" caption="Salary" attribute="1" defaultMemberUniqueName="[staff].[Salary].[All]" allUniqueName="[staff].[Salary].[All]" dimensionUniqueName="[staff]" displayFolder="" count="0" memberValueDatatype="20" unbalanced="0"/>
    <cacheHierarchy uniqueName="[staff].[Country]" caption="Country" attribute="1" defaultMemberUniqueName="[staff].[Country].[All]" allUniqueName="[staff].[Country].[All]" dimensionUniqueName="[staff]" displayFolder="" count="0" memberValueDatatype="130" unbalanced="0"/>
    <cacheHierarchy uniqueName="[staff].[Tenure]" caption="Tenure" attribute="1" defaultMemberUniqueName="[staff].[Tenure].[All]" allUniqueName="[staff].[Tenure].[All]" dimensionUniqueName="[staff]" displayFolder="" count="0" memberValueDatatype="5" unbalanced="0"/>
    <cacheHierarchy uniqueName="[staff].[Date Joined (Year)]" caption="Date Joined (Year)" attribute="1" defaultMemberUniqueName="[staff].[Date Joined (Year)].[All]" allUniqueName="[staff].[Date Joined (Year)].[All]" dimensionUniqueName="[staff]" displayFolder="" count="0" memberValueDatatype="130" unbalanced="0"/>
    <cacheHierarchy uniqueName="[staff].[Date Joined (Quarter)]" caption="Date Joined (Quarter)" attribute="1" defaultMemberUniqueName="[staff].[Date Joined (Quarter)].[All]" allUniqueName="[staff].[Date Joined (Quarter)].[All]" dimensionUniqueName="[staff]" displayFolder="" count="0" memberValueDatatype="130" unbalanced="0"/>
    <cacheHierarchy uniqueName="[staff].[Date Joined (Month)]" caption="Date Joined (Month)" attribute="1" defaultMemberUniqueName="[staff].[Date Joined (Month)].[All]" allUniqueName="[staff].[Date Joined (Month)].[All]" dimensionUniqueName="[staff]" displayFolder="" count="0" memberValueDatatype="130" unbalanced="0"/>
    <cacheHierarchy uniqueName="[staff].[Date Joined (Month Index)]" caption="Date Joined (Month Index)" attribute="1" defaultMemberUniqueName="[staff].[Date Joined (Month Index)].[All]" allUniqueName="[staff].[Date Joined (Month Index)].[All]" dimensionUniqueName="[staff]" displayFolder="" count="0" memberValueDatatype="20" unbalanced="0" hidden="1"/>
    <cacheHierarchy uniqueName="[Measures].[__XL_Count staff]" caption="__XL_Count staff" measure="1" displayFolder="" measureGroup="staff" count="0" hidden="1"/>
    <cacheHierarchy uniqueName="[Measures].[__No measures defined]" caption="__No measures defined" measure="1" displayFolder="" count="0" hidden="1"/>
    <cacheHierarchy uniqueName="[Measures].[Count of Name]" caption="Count of Name" measure="1" displayFolder="" measureGroup="staff" count="0" oneField="1" hidden="1">
      <fieldsUsage count="1">
        <fieldUsage x="1"/>
      </fieldsUsage>
      <extLst>
        <ext xmlns:x15="http://schemas.microsoft.com/office/spreadsheetml/2010/11/main" uri="{B97F6D7D-B522-45F9-BDA1-12C45D357490}">
          <x15:cacheHierarchy aggregatedColumn="0"/>
        </ext>
      </extLst>
    </cacheHierarchy>
    <cacheHierarchy uniqueName="[Measures].[Sum of Age]" caption="Sum of Age" measure="1" displayFolder="" measureGroup="staff" count="0" hidden="1">
      <extLst>
        <ext xmlns:x15="http://schemas.microsoft.com/office/spreadsheetml/2010/11/main" uri="{B97F6D7D-B522-45F9-BDA1-12C45D357490}">
          <x15:cacheHierarchy aggregatedColumn="2"/>
        </ext>
      </extLst>
    </cacheHierarchy>
    <cacheHierarchy uniqueName="[Measures].[Average of Age]" caption="Average of Age" measure="1" displayFolder="" measureGroup="staff" count="0" hidden="1">
      <extLst>
        <ext xmlns:x15="http://schemas.microsoft.com/office/spreadsheetml/2010/11/main" uri="{B97F6D7D-B522-45F9-BDA1-12C45D357490}">
          <x15:cacheHierarchy aggregatedColumn="2"/>
        </ext>
      </extLst>
    </cacheHierarchy>
    <cacheHierarchy uniqueName="[Measures].[Sum of Salary]" caption="Sum of Salary" measure="1" displayFolder="" measureGroup="staff" count="0" hidden="1">
      <extLst>
        <ext xmlns:x15="http://schemas.microsoft.com/office/spreadsheetml/2010/11/main" uri="{B97F6D7D-B522-45F9-BDA1-12C45D357490}">
          <x15:cacheHierarchy aggregatedColumn="6"/>
        </ext>
      </extLst>
    </cacheHierarchy>
    <cacheHierarchy uniqueName="[Measures].[Average of Salary]" caption="Average of Salary" measure="1" displayFolder="" measureGroup="staff" count="0" oneField="1" hidden="1">
      <fieldsUsage count="1">
        <fieldUsage x="2"/>
      </fieldsUsage>
      <extLst>
        <ext xmlns:x15="http://schemas.microsoft.com/office/spreadsheetml/2010/11/main" uri="{B97F6D7D-B522-45F9-BDA1-12C45D357490}">
          <x15:cacheHierarchy aggregatedColumn="6"/>
        </ext>
      </extLst>
    </cacheHierarchy>
    <cacheHierarchy uniqueName="[Measures].[Sum of Tenure]" caption="Sum of Tenure" measure="1" displayFolder="" measureGroup="staff" count="0" hidden="1">
      <extLst>
        <ext xmlns:x15="http://schemas.microsoft.com/office/spreadsheetml/2010/11/main" uri="{B97F6D7D-B522-45F9-BDA1-12C45D357490}">
          <x15:cacheHierarchy aggregatedColumn="8"/>
        </ext>
      </extLst>
    </cacheHierarchy>
    <cacheHierarchy uniqueName="[Measures].[Average of Tenure]" caption="Average of Tenure" measure="1" displayFolder="" measureGroup="staff" count="0" hidden="1">
      <extLst>
        <ext xmlns:x15="http://schemas.microsoft.com/office/spreadsheetml/2010/11/main" uri="{B97F6D7D-B522-45F9-BDA1-12C45D357490}">
          <x15:cacheHierarchy aggregatedColumn="8"/>
        </ext>
      </extLst>
    </cacheHierarchy>
  </cacheHierarchies>
  <kpis count="0"/>
  <dimensions count="2">
    <dimension measure="1" name="Measures" uniqueName="[Measures]" caption="Measures"/>
    <dimension name="staff" uniqueName="[staff]" caption="staff"/>
  </dimensions>
  <measureGroups count="1">
    <measureGroup name="staff" caption="staff"/>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257.040765046295" backgroundQuery="1" createdVersion="8" refreshedVersion="8" minRefreshableVersion="3" recordCount="0" supportSubquery="1" supportAdvancedDrill="1" xr:uid="{80553976-F6F4-4504-961A-84379C3BA071}">
  <cacheSource type="external" connectionId="4"/>
  <cacheFields count="6">
    <cacheField name="[staff].[Gender].[Gender]" caption="Gender" numFmtId="0" hierarchy="1" level="1">
      <sharedItems count="2">
        <s v="Female"/>
        <s v="Male"/>
      </sharedItems>
    </cacheField>
    <cacheField name="[Measures].[Count of Name]" caption="Count of Name" numFmtId="0" hierarchy="15" level="32767"/>
    <cacheField name="[Measures].[Average of Age]" caption="Average of Age" numFmtId="0" hierarchy="17" level="32767"/>
    <cacheField name="[Measures].[Average of Salary]" caption="Average of Salary" numFmtId="0" hierarchy="19" level="32767"/>
    <cacheField name="[Measures].[Average of Tenure]" caption="Average of Tenure" numFmtId="0" hierarchy="21" level="32767"/>
    <cacheField name="[staff].[Country].[Country]" caption="Country" numFmtId="0" hierarchy="7" level="1">
      <sharedItems containsSemiMixedTypes="0" containsNonDate="0" containsString="0"/>
    </cacheField>
  </cacheFields>
  <cacheHierarchies count="22">
    <cacheHierarchy uniqueName="[staff].[Name]" caption="Name" attribute="1" defaultMemberUniqueName="[staff].[Name].[All]" allUniqueName="[staff].[Name].[All]" dimensionUniqueName="[staff]" displayFolder="" count="0" memberValueDatatype="130" unbalanced="0"/>
    <cacheHierarchy uniqueName="[staff].[Gender]" caption="Gender" attribute="1" defaultMemberUniqueName="[staff].[Gender].[All]" allUniqueName="[staff].[Gender].[All]" dimensionUniqueName="[staff]" displayFolder="" count="2" memberValueDatatype="130" unbalanced="0">
      <fieldsUsage count="2">
        <fieldUsage x="-1"/>
        <fieldUsage x="0"/>
      </fieldsUsage>
    </cacheHierarchy>
    <cacheHierarchy uniqueName="[staff].[Age]" caption="Age" attribute="1" defaultMemberUniqueName="[staff].[Age].[All]" allUniqueName="[staff].[Age].[All]" dimensionUniqueName="[staff]" displayFolder="" count="0" memberValueDatatype="20" unbalanced="0"/>
    <cacheHierarchy uniqueName="[staff].[Rating]" caption="Rating" attribute="1" defaultMemberUniqueName="[staff].[Rating].[All]" allUniqueName="[staff].[Rating].[All]" dimensionUniqueName="[staff]" displayFolder="" count="0" memberValueDatatype="130" unbalanced="0"/>
    <cacheHierarchy uniqueName="[staff].[Date Joined]" caption="Date Joined" attribute="1" time="1" defaultMemberUniqueName="[staff].[Date Joined].[All]" allUniqueName="[staff].[Date Joined].[All]" dimensionUniqueName="[staff]" displayFolder="" count="0" memberValueDatatype="7" unbalanced="0"/>
    <cacheHierarchy uniqueName="[staff].[Department]" caption="Department" attribute="1" defaultMemberUniqueName="[staff].[Department].[All]" allUniqueName="[staff].[Department].[All]" dimensionUniqueName="[staff]" displayFolder="" count="0" memberValueDatatype="130" unbalanced="0"/>
    <cacheHierarchy uniqueName="[staff].[Salary]" caption="Salary" attribute="1" defaultMemberUniqueName="[staff].[Salary].[All]" allUniqueName="[staff].[Salary].[All]" dimensionUniqueName="[staff]" displayFolder="" count="0" memberValueDatatype="20" unbalanced="0"/>
    <cacheHierarchy uniqueName="[staff].[Country]" caption="Country" attribute="1" defaultMemberUniqueName="[staff].[Country].[All]" allUniqueName="[staff].[Country].[All]" dimensionUniqueName="[staff]" displayFolder="" count="2" memberValueDatatype="130" unbalanced="0">
      <fieldsUsage count="2">
        <fieldUsage x="-1"/>
        <fieldUsage x="5"/>
      </fieldsUsage>
    </cacheHierarchy>
    <cacheHierarchy uniqueName="[staff].[Tenure]" caption="Tenure" attribute="1" defaultMemberUniqueName="[staff].[Tenure].[All]" allUniqueName="[staff].[Tenure].[All]" dimensionUniqueName="[staff]" displayFolder="" count="0" memberValueDatatype="5" unbalanced="0"/>
    <cacheHierarchy uniqueName="[staff].[Date Joined (Year)]" caption="Date Joined (Year)" attribute="1" defaultMemberUniqueName="[staff].[Date Joined (Year)].[All]" allUniqueName="[staff].[Date Joined (Year)].[All]" dimensionUniqueName="[staff]" displayFolder="" count="0" memberValueDatatype="130" unbalanced="0"/>
    <cacheHierarchy uniqueName="[staff].[Date Joined (Quarter)]" caption="Date Joined (Quarter)" attribute="1" defaultMemberUniqueName="[staff].[Date Joined (Quarter)].[All]" allUniqueName="[staff].[Date Joined (Quarter)].[All]" dimensionUniqueName="[staff]" displayFolder="" count="0" memberValueDatatype="130" unbalanced="0"/>
    <cacheHierarchy uniqueName="[staff].[Date Joined (Month)]" caption="Date Joined (Month)" attribute="1" defaultMemberUniqueName="[staff].[Date Joined (Month)].[All]" allUniqueName="[staff].[Date Joined (Month)].[All]" dimensionUniqueName="[staff]" displayFolder="" count="0" memberValueDatatype="130" unbalanced="0"/>
    <cacheHierarchy uniqueName="[staff].[Date Joined (Month Index)]" caption="Date Joined (Month Index)" attribute="1" defaultMemberUniqueName="[staff].[Date Joined (Month Index)].[All]" allUniqueName="[staff].[Date Joined (Month Index)].[All]" dimensionUniqueName="[staff]" displayFolder="" count="0" memberValueDatatype="20" unbalanced="0" hidden="1"/>
    <cacheHierarchy uniqueName="[Measures].[__XL_Count staff]" caption="__XL_Count staff" measure="1" displayFolder="" measureGroup="staff" count="0" hidden="1"/>
    <cacheHierarchy uniqueName="[Measures].[__No measures defined]" caption="__No measures defined" measure="1" displayFolder="" count="0" hidden="1"/>
    <cacheHierarchy uniqueName="[Measures].[Count of Name]" caption="Count of Name" measure="1" displayFolder="" measureGroup="staff" count="0" oneField="1" hidden="1">
      <fieldsUsage count="1">
        <fieldUsage x="1"/>
      </fieldsUsage>
      <extLst>
        <ext xmlns:x15="http://schemas.microsoft.com/office/spreadsheetml/2010/11/main" uri="{B97F6D7D-B522-45F9-BDA1-12C45D357490}">
          <x15:cacheHierarchy aggregatedColumn="0"/>
        </ext>
      </extLst>
    </cacheHierarchy>
    <cacheHierarchy uniqueName="[Measures].[Sum of Age]" caption="Sum of Age" measure="1" displayFolder="" measureGroup="staff" count="0" hidden="1">
      <extLst>
        <ext xmlns:x15="http://schemas.microsoft.com/office/spreadsheetml/2010/11/main" uri="{B97F6D7D-B522-45F9-BDA1-12C45D357490}">
          <x15:cacheHierarchy aggregatedColumn="2"/>
        </ext>
      </extLst>
    </cacheHierarchy>
    <cacheHierarchy uniqueName="[Measures].[Average of Age]" caption="Average of Age" measure="1" displayFolder="" measureGroup="staff" count="0" oneField="1" hidden="1">
      <fieldsUsage count="1">
        <fieldUsage x="2"/>
      </fieldsUsage>
      <extLst>
        <ext xmlns:x15="http://schemas.microsoft.com/office/spreadsheetml/2010/11/main" uri="{B97F6D7D-B522-45F9-BDA1-12C45D357490}">
          <x15:cacheHierarchy aggregatedColumn="2"/>
        </ext>
      </extLst>
    </cacheHierarchy>
    <cacheHierarchy uniqueName="[Measures].[Sum of Salary]" caption="Sum of Salary" measure="1" displayFolder="" measureGroup="staff" count="0" hidden="1">
      <extLst>
        <ext xmlns:x15="http://schemas.microsoft.com/office/spreadsheetml/2010/11/main" uri="{B97F6D7D-B522-45F9-BDA1-12C45D357490}">
          <x15:cacheHierarchy aggregatedColumn="6"/>
        </ext>
      </extLst>
    </cacheHierarchy>
    <cacheHierarchy uniqueName="[Measures].[Average of Salary]" caption="Average of Salary" measure="1" displayFolder="" measureGroup="staff" count="0" oneField="1" hidden="1">
      <fieldsUsage count="1">
        <fieldUsage x="3"/>
      </fieldsUsage>
      <extLst>
        <ext xmlns:x15="http://schemas.microsoft.com/office/spreadsheetml/2010/11/main" uri="{B97F6D7D-B522-45F9-BDA1-12C45D357490}">
          <x15:cacheHierarchy aggregatedColumn="6"/>
        </ext>
      </extLst>
    </cacheHierarchy>
    <cacheHierarchy uniqueName="[Measures].[Sum of Tenure]" caption="Sum of Tenure" measure="1" displayFolder="" measureGroup="staff" count="0" hidden="1">
      <extLst>
        <ext xmlns:x15="http://schemas.microsoft.com/office/spreadsheetml/2010/11/main" uri="{B97F6D7D-B522-45F9-BDA1-12C45D357490}">
          <x15:cacheHierarchy aggregatedColumn="8"/>
        </ext>
      </extLst>
    </cacheHierarchy>
    <cacheHierarchy uniqueName="[Measures].[Average of Tenure]" caption="Average of Tenure" measure="1" displayFolder="" measureGroup="staff" count="0" oneField="1" hidden="1">
      <fieldsUsage count="1">
        <fieldUsage x="4"/>
      </fieldsUsage>
      <extLst>
        <ext xmlns:x15="http://schemas.microsoft.com/office/spreadsheetml/2010/11/main" uri="{B97F6D7D-B522-45F9-BDA1-12C45D357490}">
          <x15:cacheHierarchy aggregatedColumn="8"/>
        </ext>
      </extLst>
    </cacheHierarchy>
  </cacheHierarchies>
  <kpis count="0"/>
  <dimensions count="2">
    <dimension measure="1" name="Measures" uniqueName="[Measures]" caption="Measures"/>
    <dimension name="staff" uniqueName="[staff]" caption="staff"/>
  </dimensions>
  <measureGroups count="1">
    <measureGroup name="staff" caption="staff"/>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257.044292245373" backgroundQuery="1" createdVersion="8" refreshedVersion="8" minRefreshableVersion="3" recordCount="0" supportSubquery="1" supportAdvancedDrill="1" xr:uid="{633547D3-AF9F-4281-975A-02A3A3918EEB}">
  <cacheSource type="external" connectionId="4"/>
  <cacheFields count="3">
    <cacheField name="[staff].[Date Joined (Month)].[Date Joined (Month)]" caption="Date Joined (Month)" numFmtId="0" hierarchy="11" level="1">
      <sharedItems count="12">
        <s v="May"/>
        <s v="Jun"/>
        <s v="Jul"/>
        <s v="Aug"/>
        <s v="Sep"/>
        <s v="Oct"/>
        <s v="Nov"/>
        <s v="Dec"/>
        <s v="Jan"/>
        <s v="Feb"/>
        <s v="Mar"/>
        <s v="Apr"/>
      </sharedItems>
    </cacheField>
    <cacheField name="[staff].[Date Joined (Year)].[Date Joined (Year)]" caption="Date Joined (Year)" numFmtId="0" hierarchy="9" level="1">
      <sharedItems count="4">
        <s v="2020"/>
        <s v="2021"/>
        <s v="2022"/>
        <s v="2023"/>
      </sharedItems>
    </cacheField>
    <cacheField name="[Measures].[Count of Name]" caption="Count of Name" numFmtId="0" hierarchy="15" level="32767"/>
  </cacheFields>
  <cacheHierarchies count="22">
    <cacheHierarchy uniqueName="[staff].[Name]" caption="Name" attribute="1" defaultMemberUniqueName="[staff].[Name].[All]" allUniqueName="[staff].[Name].[All]" dimensionUniqueName="[staff]" displayFolder="" count="0" memberValueDatatype="130" unbalanced="0"/>
    <cacheHierarchy uniqueName="[staff].[Gender]" caption="Gender" attribute="1" defaultMemberUniqueName="[staff].[Gender].[All]" allUniqueName="[staff].[Gender].[All]" dimensionUniqueName="[staff]" displayFolder="" count="0" memberValueDatatype="130" unbalanced="0"/>
    <cacheHierarchy uniqueName="[staff].[Age]" caption="Age" attribute="1" defaultMemberUniqueName="[staff].[Age].[All]" allUniqueName="[staff].[Age].[All]" dimensionUniqueName="[staff]" displayFolder="" count="0" memberValueDatatype="20" unbalanced="0"/>
    <cacheHierarchy uniqueName="[staff].[Rating]" caption="Rating" attribute="1" defaultMemberUniqueName="[staff].[Rating].[All]" allUniqueName="[staff].[Rating].[All]" dimensionUniqueName="[staff]" displayFolder="" count="0" memberValueDatatype="130" unbalanced="0"/>
    <cacheHierarchy uniqueName="[staff].[Date Joined]" caption="Date Joined" attribute="1" time="1" defaultMemberUniqueName="[staff].[Date Joined].[All]" allUniqueName="[staff].[Date Joined].[All]" dimensionUniqueName="[staff]" displayFolder="" count="2" memberValueDatatype="7" unbalanced="0"/>
    <cacheHierarchy uniqueName="[staff].[Department]" caption="Department" attribute="1" defaultMemberUniqueName="[staff].[Department].[All]" allUniqueName="[staff].[Department].[All]" dimensionUniqueName="[staff]" displayFolder="" count="0" memberValueDatatype="130" unbalanced="0"/>
    <cacheHierarchy uniqueName="[staff].[Salary]" caption="Salary" attribute="1" defaultMemberUniqueName="[staff].[Salary].[All]" allUniqueName="[staff].[Salary].[All]" dimensionUniqueName="[staff]" displayFolder="" count="0" memberValueDatatype="20" unbalanced="0"/>
    <cacheHierarchy uniqueName="[staff].[Country]" caption="Country" attribute="1" defaultMemberUniqueName="[staff].[Country].[All]" allUniqueName="[staff].[Country].[All]" dimensionUniqueName="[staff]" displayFolder="" count="0" memberValueDatatype="130" unbalanced="0"/>
    <cacheHierarchy uniqueName="[staff].[Tenure]" caption="Tenure" attribute="1" defaultMemberUniqueName="[staff].[Tenure].[All]" allUniqueName="[staff].[Tenure].[All]" dimensionUniqueName="[staff]" displayFolder="" count="0" memberValueDatatype="5" unbalanced="0"/>
    <cacheHierarchy uniqueName="[staff].[Date Joined (Year)]" caption="Date Joined (Year)" attribute="1" defaultMemberUniqueName="[staff].[Date Joined (Year)].[All]" allUniqueName="[staff].[Date Joined (Year)].[All]" dimensionUniqueName="[staff]" displayFolder="" count="2" memberValueDatatype="130" unbalanced="0">
      <fieldsUsage count="2">
        <fieldUsage x="-1"/>
        <fieldUsage x="1"/>
      </fieldsUsage>
    </cacheHierarchy>
    <cacheHierarchy uniqueName="[staff].[Date Joined (Quarter)]" caption="Date Joined (Quarter)" attribute="1" defaultMemberUniqueName="[staff].[Date Joined (Quarter)].[All]" allUniqueName="[staff].[Date Joined (Quarter)].[All]" dimensionUniqueName="[staff]" displayFolder="" count="2" memberValueDatatype="130" unbalanced="0"/>
    <cacheHierarchy uniqueName="[staff].[Date Joined (Month)]" caption="Date Joined (Month)" attribute="1" defaultMemberUniqueName="[staff].[Date Joined (Month)].[All]" allUniqueName="[staff].[Date Joined (Month)].[All]" dimensionUniqueName="[staff]" displayFolder="" count="2" memberValueDatatype="130" unbalanced="0">
      <fieldsUsage count="2">
        <fieldUsage x="-1"/>
        <fieldUsage x="0"/>
      </fieldsUsage>
    </cacheHierarchy>
    <cacheHierarchy uniqueName="[staff].[Date Joined (Month Index)]" caption="Date Joined (Month Index)" attribute="1" defaultMemberUniqueName="[staff].[Date Joined (Month Index)].[All]" allUniqueName="[staff].[Date Joined (Month Index)].[All]" dimensionUniqueName="[staff]" displayFolder="" count="0" memberValueDatatype="20" unbalanced="0" hidden="1"/>
    <cacheHierarchy uniqueName="[Measures].[__XL_Count staff]" caption="__XL_Count staff" measure="1" displayFolder="" measureGroup="staff" count="0" hidden="1"/>
    <cacheHierarchy uniqueName="[Measures].[__No measures defined]" caption="__No measures defined" measure="1" displayFolder="" count="0" hidden="1"/>
    <cacheHierarchy uniqueName="[Measures].[Count of Name]" caption="Count of Name" measure="1" displayFolder="" measureGroup="staff" count="0" oneField="1" hidden="1">
      <fieldsUsage count="1">
        <fieldUsage x="2"/>
      </fieldsUsage>
      <extLst>
        <ext xmlns:x15="http://schemas.microsoft.com/office/spreadsheetml/2010/11/main" uri="{B97F6D7D-B522-45F9-BDA1-12C45D357490}">
          <x15:cacheHierarchy aggregatedColumn="0"/>
        </ext>
      </extLst>
    </cacheHierarchy>
    <cacheHierarchy uniqueName="[Measures].[Sum of Age]" caption="Sum of Age" measure="1" displayFolder="" measureGroup="staff" count="0" hidden="1">
      <extLst>
        <ext xmlns:x15="http://schemas.microsoft.com/office/spreadsheetml/2010/11/main" uri="{B97F6D7D-B522-45F9-BDA1-12C45D357490}">
          <x15:cacheHierarchy aggregatedColumn="2"/>
        </ext>
      </extLst>
    </cacheHierarchy>
    <cacheHierarchy uniqueName="[Measures].[Average of Age]" caption="Average of Age" measure="1" displayFolder="" measureGroup="staff" count="0" hidden="1">
      <extLst>
        <ext xmlns:x15="http://schemas.microsoft.com/office/spreadsheetml/2010/11/main" uri="{B97F6D7D-B522-45F9-BDA1-12C45D357490}">
          <x15:cacheHierarchy aggregatedColumn="2"/>
        </ext>
      </extLst>
    </cacheHierarchy>
    <cacheHierarchy uniqueName="[Measures].[Sum of Salary]" caption="Sum of Salary" measure="1" displayFolder="" measureGroup="staff" count="0" hidden="1">
      <extLst>
        <ext xmlns:x15="http://schemas.microsoft.com/office/spreadsheetml/2010/11/main" uri="{B97F6D7D-B522-45F9-BDA1-12C45D357490}">
          <x15:cacheHierarchy aggregatedColumn="6"/>
        </ext>
      </extLst>
    </cacheHierarchy>
    <cacheHierarchy uniqueName="[Measures].[Average of Salary]" caption="Average of Salary" measure="1" displayFolder="" measureGroup="staff" count="0" hidden="1">
      <extLst>
        <ext xmlns:x15="http://schemas.microsoft.com/office/spreadsheetml/2010/11/main" uri="{B97F6D7D-B522-45F9-BDA1-12C45D357490}">
          <x15:cacheHierarchy aggregatedColumn="6"/>
        </ext>
      </extLst>
    </cacheHierarchy>
    <cacheHierarchy uniqueName="[Measures].[Sum of Tenure]" caption="Sum of Tenure" measure="1" displayFolder="" measureGroup="staff" count="0" hidden="1">
      <extLst>
        <ext xmlns:x15="http://schemas.microsoft.com/office/spreadsheetml/2010/11/main" uri="{B97F6D7D-B522-45F9-BDA1-12C45D357490}">
          <x15:cacheHierarchy aggregatedColumn="8"/>
        </ext>
      </extLst>
    </cacheHierarchy>
    <cacheHierarchy uniqueName="[Measures].[Average of Tenure]" caption="Average of Tenure" measure="1" displayFolder="" measureGroup="staff" count="0" hidden="1">
      <extLst>
        <ext xmlns:x15="http://schemas.microsoft.com/office/spreadsheetml/2010/11/main" uri="{B97F6D7D-B522-45F9-BDA1-12C45D357490}">
          <x15:cacheHierarchy aggregatedColumn="8"/>
        </ext>
      </extLst>
    </cacheHierarchy>
  </cacheHierarchies>
  <kpis count="0"/>
  <dimensions count="2">
    <dimension measure="1" name="Measures" uniqueName="[Measures]" caption="Measures"/>
    <dimension name="staff" uniqueName="[staff]" caption="staff"/>
  </dimensions>
  <measureGroups count="1">
    <measureGroup name="staff" caption="staff"/>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257.063807638886" backgroundQuery="1" createdVersion="8" refreshedVersion="8" minRefreshableVersion="3" recordCount="0" supportSubquery="1" supportAdvancedDrill="1" xr:uid="{8AA726EA-BAA1-40A8-9DC9-03740AC0EA51}">
  <cacheSource type="external" connectionId="4"/>
  <cacheFields count="3">
    <cacheField name="[staff].[Department].[Department]" caption="Department" numFmtId="0" hierarchy="5" level="1">
      <sharedItems count="5">
        <s v="Finance"/>
        <s v="HR"/>
        <s v="Procurement"/>
        <s v="Sales"/>
        <s v="Website"/>
      </sharedItems>
    </cacheField>
    <cacheField name="[staff].[Country].[Country]" caption="Country" numFmtId="0" hierarchy="7" level="1">
      <sharedItems containsSemiMixedTypes="0" containsNonDate="0" containsString="0"/>
    </cacheField>
    <cacheField name="[Measures].[Count of Name]" caption="Count of Name" numFmtId="0" hierarchy="15" level="32767"/>
  </cacheFields>
  <cacheHierarchies count="22">
    <cacheHierarchy uniqueName="[staff].[Name]" caption="Name" attribute="1" defaultMemberUniqueName="[staff].[Name].[All]" allUniqueName="[staff].[Name].[All]" dimensionUniqueName="[staff]" displayFolder="" count="0" memberValueDatatype="130" unbalanced="0"/>
    <cacheHierarchy uniqueName="[staff].[Gender]" caption="Gender" attribute="1" defaultMemberUniqueName="[staff].[Gender].[All]" allUniqueName="[staff].[Gender].[All]" dimensionUniqueName="[staff]" displayFolder="" count="0" memberValueDatatype="130" unbalanced="0"/>
    <cacheHierarchy uniqueName="[staff].[Age]" caption="Age" attribute="1" defaultMemberUniqueName="[staff].[Age].[All]" allUniqueName="[staff].[Age].[All]" dimensionUniqueName="[staff]" displayFolder="" count="0" memberValueDatatype="20" unbalanced="0"/>
    <cacheHierarchy uniqueName="[staff].[Rating]" caption="Rating" attribute="1" defaultMemberUniqueName="[staff].[Rating].[All]" allUniqueName="[staff].[Rating].[All]" dimensionUniqueName="[staff]" displayFolder="" count="0" memberValueDatatype="130" unbalanced="0"/>
    <cacheHierarchy uniqueName="[staff].[Date Joined]" caption="Date Joined" attribute="1" time="1" defaultMemberUniqueName="[staff].[Date Joined].[All]" allUniqueName="[staff].[Date Joined].[All]" dimensionUniqueName="[staff]" displayFolder="" count="0" memberValueDatatype="7" unbalanced="0"/>
    <cacheHierarchy uniqueName="[staff].[Department]" caption="Department" attribute="1" defaultMemberUniqueName="[staff].[Department].[All]" allUniqueName="[staff].[Department].[All]" dimensionUniqueName="[staff]" displayFolder="" count="2" memberValueDatatype="130" unbalanced="0">
      <fieldsUsage count="2">
        <fieldUsage x="-1"/>
        <fieldUsage x="0"/>
      </fieldsUsage>
    </cacheHierarchy>
    <cacheHierarchy uniqueName="[staff].[Salary]" caption="Salary" attribute="1" defaultMemberUniqueName="[staff].[Salary].[All]" allUniqueName="[staff].[Salary].[All]" dimensionUniqueName="[staff]" displayFolder="" count="0" memberValueDatatype="20" unbalanced="0"/>
    <cacheHierarchy uniqueName="[staff].[Country]" caption="Country" attribute="1" defaultMemberUniqueName="[staff].[Country].[All]" allUniqueName="[staff].[Country].[All]" dimensionUniqueName="[staff]" displayFolder="" count="2" memberValueDatatype="130" unbalanced="0">
      <fieldsUsage count="2">
        <fieldUsage x="-1"/>
        <fieldUsage x="1"/>
      </fieldsUsage>
    </cacheHierarchy>
    <cacheHierarchy uniqueName="[staff].[Tenure]" caption="Tenure" attribute="1" defaultMemberUniqueName="[staff].[Tenure].[All]" allUniqueName="[staff].[Tenure].[All]" dimensionUniqueName="[staff]" displayFolder="" count="0" memberValueDatatype="5" unbalanced="0"/>
    <cacheHierarchy uniqueName="[staff].[Date Joined (Year)]" caption="Date Joined (Year)" attribute="1" defaultMemberUniqueName="[staff].[Date Joined (Year)].[All]" allUniqueName="[staff].[Date Joined (Year)].[All]" dimensionUniqueName="[staff]" displayFolder="" count="0" memberValueDatatype="130" unbalanced="0"/>
    <cacheHierarchy uniqueName="[staff].[Date Joined (Quarter)]" caption="Date Joined (Quarter)" attribute="1" defaultMemberUniqueName="[staff].[Date Joined (Quarter)].[All]" allUniqueName="[staff].[Date Joined (Quarter)].[All]" dimensionUniqueName="[staff]" displayFolder="" count="0" memberValueDatatype="130" unbalanced="0"/>
    <cacheHierarchy uniqueName="[staff].[Date Joined (Month)]" caption="Date Joined (Month)" attribute="1" defaultMemberUniqueName="[staff].[Date Joined (Month)].[All]" allUniqueName="[staff].[Date Joined (Month)].[All]" dimensionUniqueName="[staff]" displayFolder="" count="0" memberValueDatatype="130" unbalanced="0"/>
    <cacheHierarchy uniqueName="[staff].[Date Joined (Month Index)]" caption="Date Joined (Month Index)" attribute="1" defaultMemberUniqueName="[staff].[Date Joined (Month Index)].[All]" allUniqueName="[staff].[Date Joined (Month Index)].[All]" dimensionUniqueName="[staff]" displayFolder="" count="0" memberValueDatatype="20" unbalanced="0" hidden="1"/>
    <cacheHierarchy uniqueName="[Measures].[__XL_Count staff]" caption="__XL_Count staff" measure="1" displayFolder="" measureGroup="staff" count="0" hidden="1"/>
    <cacheHierarchy uniqueName="[Measures].[__No measures defined]" caption="__No measures defined" measure="1" displayFolder="" count="0" hidden="1"/>
    <cacheHierarchy uniqueName="[Measures].[Count of Name]" caption="Count of Name" measure="1" displayFolder="" measureGroup="staff" count="0" oneField="1" hidden="1">
      <fieldsUsage count="1">
        <fieldUsage x="2"/>
      </fieldsUsage>
      <extLst>
        <ext xmlns:x15="http://schemas.microsoft.com/office/spreadsheetml/2010/11/main" uri="{B97F6D7D-B522-45F9-BDA1-12C45D357490}">
          <x15:cacheHierarchy aggregatedColumn="0"/>
        </ext>
      </extLst>
    </cacheHierarchy>
    <cacheHierarchy uniqueName="[Measures].[Sum of Age]" caption="Sum of Age" measure="1" displayFolder="" measureGroup="staff" count="0" hidden="1">
      <extLst>
        <ext xmlns:x15="http://schemas.microsoft.com/office/spreadsheetml/2010/11/main" uri="{B97F6D7D-B522-45F9-BDA1-12C45D357490}">
          <x15:cacheHierarchy aggregatedColumn="2"/>
        </ext>
      </extLst>
    </cacheHierarchy>
    <cacheHierarchy uniqueName="[Measures].[Average of Age]" caption="Average of Age" measure="1" displayFolder="" measureGroup="staff" count="0" hidden="1">
      <extLst>
        <ext xmlns:x15="http://schemas.microsoft.com/office/spreadsheetml/2010/11/main" uri="{B97F6D7D-B522-45F9-BDA1-12C45D357490}">
          <x15:cacheHierarchy aggregatedColumn="2"/>
        </ext>
      </extLst>
    </cacheHierarchy>
    <cacheHierarchy uniqueName="[Measures].[Sum of Salary]" caption="Sum of Salary" measure="1" displayFolder="" measureGroup="staff" count="0" hidden="1">
      <extLst>
        <ext xmlns:x15="http://schemas.microsoft.com/office/spreadsheetml/2010/11/main" uri="{B97F6D7D-B522-45F9-BDA1-12C45D357490}">
          <x15:cacheHierarchy aggregatedColumn="6"/>
        </ext>
      </extLst>
    </cacheHierarchy>
    <cacheHierarchy uniqueName="[Measures].[Average of Salary]" caption="Average of Salary" measure="1" displayFolder="" measureGroup="staff" count="0" hidden="1">
      <extLst>
        <ext xmlns:x15="http://schemas.microsoft.com/office/spreadsheetml/2010/11/main" uri="{B97F6D7D-B522-45F9-BDA1-12C45D357490}">
          <x15:cacheHierarchy aggregatedColumn="6"/>
        </ext>
      </extLst>
    </cacheHierarchy>
    <cacheHierarchy uniqueName="[Measures].[Sum of Tenure]" caption="Sum of Tenure" measure="1" displayFolder="" measureGroup="staff" count="0" hidden="1">
      <extLst>
        <ext xmlns:x15="http://schemas.microsoft.com/office/spreadsheetml/2010/11/main" uri="{B97F6D7D-B522-45F9-BDA1-12C45D357490}">
          <x15:cacheHierarchy aggregatedColumn="8"/>
        </ext>
      </extLst>
    </cacheHierarchy>
    <cacheHierarchy uniqueName="[Measures].[Average of Tenure]" caption="Average of Tenure" measure="1" displayFolder="" measureGroup="staff" count="0" hidden="1">
      <extLst>
        <ext xmlns:x15="http://schemas.microsoft.com/office/spreadsheetml/2010/11/main" uri="{B97F6D7D-B522-45F9-BDA1-12C45D357490}">
          <x15:cacheHierarchy aggregatedColumn="8"/>
        </ext>
      </extLst>
    </cacheHierarchy>
  </cacheHierarchies>
  <kpis count="0"/>
  <dimensions count="2">
    <dimension measure="1" name="Measures" uniqueName="[Measures]" caption="Measures"/>
    <dimension name="staff" uniqueName="[staff]" caption="staff"/>
  </dimensions>
  <measureGroups count="1">
    <measureGroup name="staff" caption="staff"/>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257.063848032405" backgroundQuery="1" createdVersion="8" refreshedVersion="8" minRefreshableVersion="3" recordCount="0" supportSubquery="1" supportAdvancedDrill="1" xr:uid="{B00A93DA-D70E-4C05-834A-19A0C580DC53}">
  <cacheSource type="external" connectionId="4"/>
  <cacheFields count="3">
    <cacheField name="[staff].[Department].[Department]" caption="Department" numFmtId="0" hierarchy="5" level="1">
      <sharedItems count="5">
        <s v="Finance"/>
        <s v="HR"/>
        <s v="Procurement"/>
        <s v="Sales"/>
        <s v="Website"/>
      </sharedItems>
    </cacheField>
    <cacheField name="[staff].[Country].[Country]" caption="Country" numFmtId="0" hierarchy="7" level="1">
      <sharedItems containsSemiMixedTypes="0" containsNonDate="0" containsString="0"/>
    </cacheField>
    <cacheField name="[Measures].[Count of Name]" caption="Count of Name" numFmtId="0" hierarchy="15" level="32767"/>
  </cacheFields>
  <cacheHierarchies count="22">
    <cacheHierarchy uniqueName="[staff].[Name]" caption="Name" attribute="1" defaultMemberUniqueName="[staff].[Name].[All]" allUniqueName="[staff].[Name].[All]" dimensionUniqueName="[staff]" displayFolder="" count="0" memberValueDatatype="130" unbalanced="0"/>
    <cacheHierarchy uniqueName="[staff].[Gender]" caption="Gender" attribute="1" defaultMemberUniqueName="[staff].[Gender].[All]" allUniqueName="[staff].[Gender].[All]" dimensionUniqueName="[staff]" displayFolder="" count="0" memberValueDatatype="130" unbalanced="0"/>
    <cacheHierarchy uniqueName="[staff].[Age]" caption="Age" attribute="1" defaultMemberUniqueName="[staff].[Age].[All]" allUniqueName="[staff].[Age].[All]" dimensionUniqueName="[staff]" displayFolder="" count="0" memberValueDatatype="20" unbalanced="0"/>
    <cacheHierarchy uniqueName="[staff].[Rating]" caption="Rating" attribute="1" defaultMemberUniqueName="[staff].[Rating].[All]" allUniqueName="[staff].[Rating].[All]" dimensionUniqueName="[staff]" displayFolder="" count="0" memberValueDatatype="130" unbalanced="0"/>
    <cacheHierarchy uniqueName="[staff].[Date Joined]" caption="Date Joined" attribute="1" time="1" defaultMemberUniqueName="[staff].[Date Joined].[All]" allUniqueName="[staff].[Date Joined].[All]" dimensionUniqueName="[staff]" displayFolder="" count="0" memberValueDatatype="7" unbalanced="0"/>
    <cacheHierarchy uniqueName="[staff].[Department]" caption="Department" attribute="1" defaultMemberUniqueName="[staff].[Department].[All]" allUniqueName="[staff].[Department].[All]" dimensionUniqueName="[staff]" displayFolder="" count="2" memberValueDatatype="130" unbalanced="0">
      <fieldsUsage count="2">
        <fieldUsage x="-1"/>
        <fieldUsage x="0"/>
      </fieldsUsage>
    </cacheHierarchy>
    <cacheHierarchy uniqueName="[staff].[Salary]" caption="Salary" attribute="1" defaultMemberUniqueName="[staff].[Salary].[All]" allUniqueName="[staff].[Salary].[All]" dimensionUniqueName="[staff]" displayFolder="" count="0" memberValueDatatype="20" unbalanced="0"/>
    <cacheHierarchy uniqueName="[staff].[Country]" caption="Country" attribute="1" defaultMemberUniqueName="[staff].[Country].[All]" allUniqueName="[staff].[Country].[All]" dimensionUniqueName="[staff]" displayFolder="" count="2" memberValueDatatype="130" unbalanced="0">
      <fieldsUsage count="2">
        <fieldUsage x="-1"/>
        <fieldUsage x="1"/>
      </fieldsUsage>
    </cacheHierarchy>
    <cacheHierarchy uniqueName="[staff].[Tenure]" caption="Tenure" attribute="1" defaultMemberUniqueName="[staff].[Tenure].[All]" allUniqueName="[staff].[Tenure].[All]" dimensionUniqueName="[staff]" displayFolder="" count="0" memberValueDatatype="5" unbalanced="0"/>
    <cacheHierarchy uniqueName="[staff].[Date Joined (Year)]" caption="Date Joined (Year)" attribute="1" defaultMemberUniqueName="[staff].[Date Joined (Year)].[All]" allUniqueName="[staff].[Date Joined (Year)].[All]" dimensionUniqueName="[staff]" displayFolder="" count="0" memberValueDatatype="130" unbalanced="0"/>
    <cacheHierarchy uniqueName="[staff].[Date Joined (Quarter)]" caption="Date Joined (Quarter)" attribute="1" defaultMemberUniqueName="[staff].[Date Joined (Quarter)].[All]" allUniqueName="[staff].[Date Joined (Quarter)].[All]" dimensionUniqueName="[staff]" displayFolder="" count="0" memberValueDatatype="130" unbalanced="0"/>
    <cacheHierarchy uniqueName="[staff].[Date Joined (Month)]" caption="Date Joined (Month)" attribute="1" defaultMemberUniqueName="[staff].[Date Joined (Month)].[All]" allUniqueName="[staff].[Date Joined (Month)].[All]" dimensionUniqueName="[staff]" displayFolder="" count="0" memberValueDatatype="130" unbalanced="0"/>
    <cacheHierarchy uniqueName="[staff].[Date Joined (Month Index)]" caption="Date Joined (Month Index)" attribute="1" defaultMemberUniqueName="[staff].[Date Joined (Month Index)].[All]" allUniqueName="[staff].[Date Joined (Month Index)].[All]" dimensionUniqueName="[staff]" displayFolder="" count="0" memberValueDatatype="20" unbalanced="0" hidden="1"/>
    <cacheHierarchy uniqueName="[Measures].[__XL_Count staff]" caption="__XL_Count staff" measure="1" displayFolder="" measureGroup="staff" count="0" hidden="1"/>
    <cacheHierarchy uniqueName="[Measures].[__No measures defined]" caption="__No measures defined" measure="1" displayFolder="" count="0" hidden="1"/>
    <cacheHierarchy uniqueName="[Measures].[Count of Name]" caption="Count of Name" measure="1" displayFolder="" measureGroup="staff" count="0" oneField="1" hidden="1">
      <fieldsUsage count="1">
        <fieldUsage x="2"/>
      </fieldsUsage>
      <extLst>
        <ext xmlns:x15="http://schemas.microsoft.com/office/spreadsheetml/2010/11/main" uri="{B97F6D7D-B522-45F9-BDA1-12C45D357490}">
          <x15:cacheHierarchy aggregatedColumn="0"/>
        </ext>
      </extLst>
    </cacheHierarchy>
    <cacheHierarchy uniqueName="[Measures].[Sum of Age]" caption="Sum of Age" measure="1" displayFolder="" measureGroup="staff" count="0" hidden="1">
      <extLst>
        <ext xmlns:x15="http://schemas.microsoft.com/office/spreadsheetml/2010/11/main" uri="{B97F6D7D-B522-45F9-BDA1-12C45D357490}">
          <x15:cacheHierarchy aggregatedColumn="2"/>
        </ext>
      </extLst>
    </cacheHierarchy>
    <cacheHierarchy uniqueName="[Measures].[Average of Age]" caption="Average of Age" measure="1" displayFolder="" measureGroup="staff" count="0" hidden="1">
      <extLst>
        <ext xmlns:x15="http://schemas.microsoft.com/office/spreadsheetml/2010/11/main" uri="{B97F6D7D-B522-45F9-BDA1-12C45D357490}">
          <x15:cacheHierarchy aggregatedColumn="2"/>
        </ext>
      </extLst>
    </cacheHierarchy>
    <cacheHierarchy uniqueName="[Measures].[Sum of Salary]" caption="Sum of Salary" measure="1" displayFolder="" measureGroup="staff" count="0" hidden="1">
      <extLst>
        <ext xmlns:x15="http://schemas.microsoft.com/office/spreadsheetml/2010/11/main" uri="{B97F6D7D-B522-45F9-BDA1-12C45D357490}">
          <x15:cacheHierarchy aggregatedColumn="6"/>
        </ext>
      </extLst>
    </cacheHierarchy>
    <cacheHierarchy uniqueName="[Measures].[Average of Salary]" caption="Average of Salary" measure="1" displayFolder="" measureGroup="staff" count="0" hidden="1">
      <extLst>
        <ext xmlns:x15="http://schemas.microsoft.com/office/spreadsheetml/2010/11/main" uri="{B97F6D7D-B522-45F9-BDA1-12C45D357490}">
          <x15:cacheHierarchy aggregatedColumn="6"/>
        </ext>
      </extLst>
    </cacheHierarchy>
    <cacheHierarchy uniqueName="[Measures].[Sum of Tenure]" caption="Sum of Tenure" measure="1" displayFolder="" measureGroup="staff" count="0" hidden="1">
      <extLst>
        <ext xmlns:x15="http://schemas.microsoft.com/office/spreadsheetml/2010/11/main" uri="{B97F6D7D-B522-45F9-BDA1-12C45D357490}">
          <x15:cacheHierarchy aggregatedColumn="8"/>
        </ext>
      </extLst>
    </cacheHierarchy>
    <cacheHierarchy uniqueName="[Measures].[Average of Tenure]" caption="Average of Tenure" measure="1" displayFolder="" measureGroup="staff" count="0" hidden="1">
      <extLst>
        <ext xmlns:x15="http://schemas.microsoft.com/office/spreadsheetml/2010/11/main" uri="{B97F6D7D-B522-45F9-BDA1-12C45D357490}">
          <x15:cacheHierarchy aggregatedColumn="8"/>
        </ext>
      </extLst>
    </cacheHierarchy>
  </cacheHierarchies>
  <kpis count="0"/>
  <dimensions count="2">
    <dimension measure="1" name="Measures" uniqueName="[Measures]" caption="Measures"/>
    <dimension name="staff" uniqueName="[staff]" caption="staff"/>
  </dimensions>
  <measureGroups count="1">
    <measureGroup name="staff" caption="staff"/>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257.040760532407" backgroundQuery="1" createdVersion="3" refreshedVersion="8" minRefreshableVersion="3" recordCount="0" supportSubquery="1" supportAdvancedDrill="1" xr:uid="{5C64705D-AF48-4A5F-AD1E-2D959B6E04CF}">
  <cacheSource type="external" connectionId="4">
    <extLst>
      <ext xmlns:x14="http://schemas.microsoft.com/office/spreadsheetml/2009/9/main" uri="{F057638F-6D5F-4e77-A914-E7F072B9BCA8}">
        <x14:sourceConnection name="ThisWorkbookDataModel"/>
      </ext>
    </extLst>
  </cacheSource>
  <cacheFields count="0"/>
  <cacheHierarchies count="22">
    <cacheHierarchy uniqueName="[staff].[Name]" caption="Name" attribute="1" defaultMemberUniqueName="[staff].[Name].[All]" allUniqueName="[staff].[Name].[All]" dimensionUniqueName="[staff]" displayFolder="" count="0" memberValueDatatype="130" unbalanced="0"/>
    <cacheHierarchy uniqueName="[staff].[Gender]" caption="Gender" attribute="1" defaultMemberUniqueName="[staff].[Gender].[All]" allUniqueName="[staff].[Gender].[All]" dimensionUniqueName="[staff]" displayFolder="" count="0" memberValueDatatype="130" unbalanced="0"/>
    <cacheHierarchy uniqueName="[staff].[Age]" caption="Age" attribute="1" defaultMemberUniqueName="[staff].[Age].[All]" allUniqueName="[staff].[Age].[All]" dimensionUniqueName="[staff]" displayFolder="" count="0" memberValueDatatype="20" unbalanced="0"/>
    <cacheHierarchy uniqueName="[staff].[Rating]" caption="Rating" attribute="1" defaultMemberUniqueName="[staff].[Rating].[All]" allUniqueName="[staff].[Rating].[All]" dimensionUniqueName="[staff]" displayFolder="" count="0" memberValueDatatype="130" unbalanced="0"/>
    <cacheHierarchy uniqueName="[staff].[Date Joined]" caption="Date Joined" attribute="1" time="1" defaultMemberUniqueName="[staff].[Date Joined].[All]" allUniqueName="[staff].[Date Joined].[All]" dimensionUniqueName="[staff]" displayFolder="" count="0" memberValueDatatype="7" unbalanced="0"/>
    <cacheHierarchy uniqueName="[staff].[Department]" caption="Department" attribute="1" defaultMemberUniqueName="[staff].[Department].[All]" allUniqueName="[staff].[Department].[All]" dimensionUniqueName="[staff]" displayFolder="" count="0" memberValueDatatype="130" unbalanced="0"/>
    <cacheHierarchy uniqueName="[staff].[Salary]" caption="Salary" attribute="1" defaultMemberUniqueName="[staff].[Salary].[All]" allUniqueName="[staff].[Salary].[All]" dimensionUniqueName="[staff]" displayFolder="" count="0" memberValueDatatype="20" unbalanced="0"/>
    <cacheHierarchy uniqueName="[staff].[Country]" caption="Country" attribute="1" defaultMemberUniqueName="[staff].[Country].[All]" allUniqueName="[staff].[Country].[All]" dimensionUniqueName="[staff]" displayFolder="" count="2" memberValueDatatype="130" unbalanced="0"/>
    <cacheHierarchy uniqueName="[staff].[Tenure]" caption="Tenure" attribute="1" defaultMemberUniqueName="[staff].[Tenure].[All]" allUniqueName="[staff].[Tenure].[All]" dimensionUniqueName="[staff]" displayFolder="" count="0" memberValueDatatype="5" unbalanced="0"/>
    <cacheHierarchy uniqueName="[staff].[Date Joined (Year)]" caption="Date Joined (Year)" attribute="1" defaultMemberUniqueName="[staff].[Date Joined (Year)].[All]" allUniqueName="[staff].[Date Joined (Year)].[All]" dimensionUniqueName="[staff]" displayFolder="" count="0" memberValueDatatype="130" unbalanced="0"/>
    <cacheHierarchy uniqueName="[staff].[Date Joined (Quarter)]" caption="Date Joined (Quarter)" attribute="1" defaultMemberUniqueName="[staff].[Date Joined (Quarter)].[All]" allUniqueName="[staff].[Date Joined (Quarter)].[All]" dimensionUniqueName="[staff]" displayFolder="" count="0" memberValueDatatype="130" unbalanced="0"/>
    <cacheHierarchy uniqueName="[staff].[Date Joined (Month)]" caption="Date Joined (Month)" attribute="1" defaultMemberUniqueName="[staff].[Date Joined (Month)].[All]" allUniqueName="[staff].[Date Joined (Month)].[All]" dimensionUniqueName="[staff]" displayFolder="" count="0" memberValueDatatype="130" unbalanced="0"/>
    <cacheHierarchy uniqueName="[staff].[Date Joined (Month Index)]" caption="Date Joined (Month Index)" attribute="1" defaultMemberUniqueName="[staff].[Date Joined (Month Index)].[All]" allUniqueName="[staff].[Date Joined (Month Index)].[All]" dimensionUniqueName="[staff]" displayFolder="" count="0" memberValueDatatype="20" unbalanced="0" hidden="1"/>
    <cacheHierarchy uniqueName="[Measures].[__XL_Count staff]" caption="__XL_Count staff" measure="1" displayFolder="" measureGroup="staff" count="0" hidden="1"/>
    <cacheHierarchy uniqueName="[Measures].[__No measures defined]" caption="__No measures defined" measure="1" displayFolder="" count="0" hidden="1"/>
    <cacheHierarchy uniqueName="[Measures].[Count of Name]" caption="Count of Name" measure="1" displayFolder="" measureGroup="staff" count="0" hidden="1">
      <extLst>
        <ext xmlns:x15="http://schemas.microsoft.com/office/spreadsheetml/2010/11/main" uri="{B97F6D7D-B522-45F9-BDA1-12C45D357490}">
          <x15:cacheHierarchy aggregatedColumn="0"/>
        </ext>
      </extLst>
    </cacheHierarchy>
    <cacheHierarchy uniqueName="[Measures].[Sum of Age]" caption="Sum of Age" measure="1" displayFolder="" measureGroup="staff" count="0" hidden="1">
      <extLst>
        <ext xmlns:x15="http://schemas.microsoft.com/office/spreadsheetml/2010/11/main" uri="{B97F6D7D-B522-45F9-BDA1-12C45D357490}">
          <x15:cacheHierarchy aggregatedColumn="2"/>
        </ext>
      </extLst>
    </cacheHierarchy>
    <cacheHierarchy uniqueName="[Measures].[Average of Age]" caption="Average of Age" measure="1" displayFolder="" measureGroup="staff" count="0" hidden="1">
      <extLst>
        <ext xmlns:x15="http://schemas.microsoft.com/office/spreadsheetml/2010/11/main" uri="{B97F6D7D-B522-45F9-BDA1-12C45D357490}">
          <x15:cacheHierarchy aggregatedColumn="2"/>
        </ext>
      </extLst>
    </cacheHierarchy>
    <cacheHierarchy uniqueName="[Measures].[Sum of Salary]" caption="Sum of Salary" measure="1" displayFolder="" measureGroup="staff" count="0" hidden="1">
      <extLst>
        <ext xmlns:x15="http://schemas.microsoft.com/office/spreadsheetml/2010/11/main" uri="{B97F6D7D-B522-45F9-BDA1-12C45D357490}">
          <x15:cacheHierarchy aggregatedColumn="6"/>
        </ext>
      </extLst>
    </cacheHierarchy>
    <cacheHierarchy uniqueName="[Measures].[Average of Salary]" caption="Average of Salary" measure="1" displayFolder="" measureGroup="staff" count="0" hidden="1">
      <extLst>
        <ext xmlns:x15="http://schemas.microsoft.com/office/spreadsheetml/2010/11/main" uri="{B97F6D7D-B522-45F9-BDA1-12C45D357490}">
          <x15:cacheHierarchy aggregatedColumn="6"/>
        </ext>
      </extLst>
    </cacheHierarchy>
    <cacheHierarchy uniqueName="[Measures].[Sum of Tenure]" caption="Sum of Tenure" measure="1" displayFolder="" measureGroup="staff" count="0" hidden="1">
      <extLst>
        <ext xmlns:x15="http://schemas.microsoft.com/office/spreadsheetml/2010/11/main" uri="{B97F6D7D-B522-45F9-BDA1-12C45D357490}">
          <x15:cacheHierarchy aggregatedColumn="8"/>
        </ext>
      </extLst>
    </cacheHierarchy>
    <cacheHierarchy uniqueName="[Measures].[Average of Tenure]" caption="Average of Tenure" measure="1" displayFolder="" measureGroup="staff" count="0" hidden="1">
      <extLst>
        <ext xmlns:x15="http://schemas.microsoft.com/office/spreadsheetml/2010/11/main" uri="{B97F6D7D-B522-45F9-BDA1-12C45D357490}">
          <x15:cacheHierarchy aggregatedColumn="8"/>
        </ext>
      </extLst>
    </cacheHierarchy>
  </cacheHierarchies>
  <kpis count="0"/>
  <extLst>
    <ext xmlns:x14="http://schemas.microsoft.com/office/spreadsheetml/2009/9/main" uri="{725AE2AE-9491-48be-B2B4-4EB974FC3084}">
      <x14:pivotCacheDefinition slicerData="1" pivotCacheId="151033579"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7D58D6C-7339-45CF-8010-344B32D9B9D4}" name="PivotTable2" cacheId="9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2:D8" firstHeaderRow="0" firstDataRow="1" firstDataCol="1"/>
  <pivotFields count="3">
    <pivotField axis="axisRow" allDrilled="1" subtotalTop="0" showAll="0" defaultSubtotal="0" defaultAttributeDrillState="1">
      <items count="5">
        <item x="2"/>
        <item x="0"/>
        <item x="1"/>
        <item x="3"/>
        <item x="4"/>
      </items>
    </pivotField>
    <pivotField dataField="1" subtotalTop="0" showAll="0" defaultSubtotal="0"/>
    <pivotField dataField="1" subtotalTop="0" showAll="0" defaultSubtotal="0"/>
  </pivotFields>
  <rowFields count="1">
    <field x="0"/>
  </rowFields>
  <rowItems count="6">
    <i>
      <x/>
    </i>
    <i>
      <x v="1"/>
    </i>
    <i>
      <x v="2"/>
    </i>
    <i>
      <x v="3"/>
    </i>
    <i>
      <x v="4"/>
    </i>
    <i t="grand">
      <x/>
    </i>
  </rowItems>
  <colFields count="1">
    <field x="-2"/>
  </colFields>
  <colItems count="2">
    <i>
      <x/>
    </i>
    <i i="1">
      <x v="1"/>
    </i>
  </colItems>
  <dataFields count="2">
    <dataField name="Count of Name" fld="1" subtotal="count" baseField="0" baseItem="0"/>
    <dataField name="Average of Salary" fld="2" subtotal="average" baseField="0" baseItem="0" numFmtId="167"/>
  </dataFields>
  <formats count="2">
    <format dxfId="3">
      <pivotArea outline="0" collapsedLevelsAreSubtotals="1" fieldPosition="0">
        <references count="1">
          <reference field="4294967294" count="1" selected="0">
            <x v="1"/>
          </reference>
        </references>
      </pivotArea>
    </format>
    <format dxfId="2">
      <pivotArea dataOnly="0" labelOnly="1" outline="0" fieldPosition="0">
        <references count="1">
          <reference field="4294967294" count="1">
            <x v="1"/>
          </reference>
        </references>
      </pivotArea>
    </format>
  </formats>
  <conditionalFormats count="1">
    <conditionalFormat scope="data" priority="1">
      <pivotAreas count="1">
        <pivotArea outline="0" fieldPosition="0">
          <references count="1">
            <reference field="4294967294" count="1" selected="0">
              <x v="1"/>
            </reference>
          </references>
        </pivotArea>
      </pivotAreas>
    </conditionalFormat>
  </conditionalFormats>
  <pivotHierarchies count="2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taff]"/>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E3C27EC-D0B8-4B7F-B1CF-5C41DA36AC55}" name="PivotTable3" cacheId="17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B2:C39" firstHeaderRow="1" firstDataRow="1" firstDataCol="1"/>
  <pivotFields count="3">
    <pivotField axis="axisRow" allDrilled="1" subtotalTop="0" showAll="0" dataSourceSort="1" defaultSubtotal="0" defaultAttributeDrillState="1">
      <items count="12">
        <item x="0"/>
        <item x="1"/>
        <item x="2"/>
        <item x="3"/>
        <item x="4"/>
        <item x="5"/>
        <item x="6"/>
        <item x="7"/>
        <item x="8"/>
        <item x="9"/>
        <item x="10"/>
        <item x="11"/>
      </items>
    </pivotField>
    <pivotField axis="axisRow" allDrilled="1" subtotalTop="0" showAll="0" dataSourceSort="1" defaultSubtotal="0">
      <items count="4">
        <item x="0"/>
        <item x="1"/>
        <item x="2"/>
        <item x="3"/>
      </items>
    </pivotField>
    <pivotField dataField="1" subtotalTop="0" showAll="0" defaultSubtotal="0"/>
  </pivotFields>
  <rowFields count="2">
    <field x="1"/>
    <field x="0"/>
  </rowFields>
  <rowItems count="37">
    <i>
      <x/>
    </i>
    <i r="1">
      <x/>
    </i>
    <i r="1">
      <x v="1"/>
    </i>
    <i r="1">
      <x v="2"/>
    </i>
    <i r="1">
      <x v="3"/>
    </i>
    <i r="1">
      <x v="4"/>
    </i>
    <i r="1">
      <x v="5"/>
    </i>
    <i r="1">
      <x v="6"/>
    </i>
    <i r="1">
      <x v="7"/>
    </i>
    <i>
      <x v="1"/>
    </i>
    <i r="1">
      <x v="8"/>
    </i>
    <i r="1">
      <x v="9"/>
    </i>
    <i r="1">
      <x v="10"/>
    </i>
    <i r="1">
      <x v="11"/>
    </i>
    <i r="1">
      <x/>
    </i>
    <i r="1">
      <x v="1"/>
    </i>
    <i r="1">
      <x v="2"/>
    </i>
    <i r="1">
      <x v="3"/>
    </i>
    <i r="1">
      <x v="4"/>
    </i>
    <i r="1">
      <x v="5"/>
    </i>
    <i r="1">
      <x v="6"/>
    </i>
    <i r="1">
      <x v="7"/>
    </i>
    <i>
      <x v="2"/>
    </i>
    <i r="1">
      <x v="8"/>
    </i>
    <i r="1">
      <x v="9"/>
    </i>
    <i r="1">
      <x v="10"/>
    </i>
    <i r="1">
      <x v="11"/>
    </i>
    <i r="1">
      <x/>
    </i>
    <i r="1">
      <x v="1"/>
    </i>
    <i r="1">
      <x v="2"/>
    </i>
    <i r="1">
      <x v="3"/>
    </i>
    <i r="1">
      <x v="4"/>
    </i>
    <i r="1">
      <x v="5"/>
    </i>
    <i>
      <x v="3"/>
    </i>
    <i r="1">
      <x v="9"/>
    </i>
    <i r="1">
      <x v="11"/>
    </i>
    <i t="grand">
      <x/>
    </i>
  </rowItems>
  <colItems count="1">
    <i/>
  </colItems>
  <dataFields count="1">
    <dataField name="Count of Name" fld="2" subtotal="count" showDataAs="runTotal" baseField="0" baseItem="0"/>
  </dataFields>
  <chartFormats count="1">
    <chartFormat chart="1" format="0" series="1">
      <pivotArea type="data" outline="0" fieldPosition="0">
        <references count="1">
          <reference field="4294967294" count="1" selected="0">
            <x v="0"/>
          </reference>
        </references>
      </pivotArea>
    </chartFormat>
  </chartFormats>
  <pivotHierarchies count="2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9"/>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taff]"/>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0BDBA7B-1971-4FDF-871A-74E771FF7230}" name="PivotTable5" cacheId="20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G4:H10" firstHeaderRow="1" firstDataRow="1" firstDataCol="1" rowPageCount="1" colPageCount="1"/>
  <pivotFields count="3">
    <pivotField axis="axisRow" allDrilled="1" subtotalTop="0" showAll="0"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axis="axisPage" allDrilled="1" subtotalTop="0" showAll="0" dataSourceSort="1" defaultSubtotal="0" defaultAttributeDrillState="1"/>
    <pivotField dataField="1" subtotalTop="0" showAll="0" defaultSubtotal="0"/>
  </pivotFields>
  <rowFields count="1">
    <field x="0"/>
  </rowFields>
  <rowItems count="6">
    <i>
      <x v="4"/>
    </i>
    <i>
      <x v="2"/>
    </i>
    <i>
      <x/>
    </i>
    <i>
      <x v="3"/>
    </i>
    <i>
      <x v="1"/>
    </i>
    <i t="grand">
      <x/>
    </i>
  </rowItems>
  <colItems count="1">
    <i/>
  </colItems>
  <pageFields count="1">
    <pageField fld="1" hier="7" name="[staff].[Country].&amp;[NZ]" cap="NZ"/>
  </pageFields>
  <dataFields count="1">
    <dataField name="Count of Name" fld="2" subtotal="count" baseField="0" baseItem="0"/>
  </dataFields>
  <chartFormats count="2">
    <chartFormat chart="2"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Hierarchies count="2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taff]"/>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FE22E37-5A81-4F63-A5EB-FC63D1913D85}" name="PivotTable4" cacheId="20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C4:D10" firstHeaderRow="1" firstDataRow="1" firstDataCol="1" rowPageCount="1" colPageCount="1"/>
  <pivotFields count="3">
    <pivotField axis="axisRow" allDrilled="1" subtotalTop="0" showAll="0"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axis="axisPage" allDrilled="1" subtotalTop="0" showAll="0" dataSourceSort="1" defaultSubtotal="0" defaultAttributeDrillState="1"/>
    <pivotField dataField="1" subtotalTop="0" showAll="0" defaultSubtotal="0"/>
  </pivotFields>
  <rowFields count="1">
    <field x="0"/>
  </rowFields>
  <rowItems count="6">
    <i>
      <x v="2"/>
    </i>
    <i>
      <x v="4"/>
    </i>
    <i>
      <x/>
    </i>
    <i>
      <x v="3"/>
    </i>
    <i>
      <x v="1"/>
    </i>
    <i t="grand">
      <x/>
    </i>
  </rowItems>
  <colItems count="1">
    <i/>
  </colItems>
  <pageFields count="1">
    <pageField fld="1" hier="7" name="[staff].[Country].&amp;[India]" cap="India"/>
  </pageFields>
  <dataFields count="1">
    <dataField name="Count of Name" fld="2" subtotal="count" baseField="0" baseItem="0"/>
  </dataFields>
  <chartFormats count="2">
    <chartFormat chart="1"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Hierarchies count="2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taff]"/>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B24352E-4DC7-4C3E-9E1D-BF2E5799FCB4}" name="PivotTable1" cacheId="101" dataOnRows="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B7:D12" firstHeaderRow="1" firstDataRow="2" firstDataCol="1"/>
  <pivotFields count="6">
    <pivotField axis="axisCol" allDrilled="1" subtotalTop="0" showAll="0" dataSourceSort="1" defaultSubtotal="0" defaultAttributeDrillState="1">
      <items count="2">
        <item s="1" x="0"/>
        <item s="1" x="1"/>
      </items>
    </pivotField>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1">
    <field x="-2"/>
  </rowFields>
  <rowItems count="4">
    <i>
      <x/>
    </i>
    <i i="1">
      <x v="1"/>
    </i>
    <i i="2">
      <x v="2"/>
    </i>
    <i i="3">
      <x v="3"/>
    </i>
  </rowItems>
  <colFields count="1">
    <field x="0"/>
  </colFields>
  <colItems count="2">
    <i>
      <x/>
    </i>
    <i>
      <x v="1"/>
    </i>
  </colItems>
  <dataFields count="4">
    <dataField name="Count of Name" fld="1" subtotal="count" baseField="0" baseItem="0"/>
    <dataField name="Average of Age" fld="2" subtotal="average" baseField="0" baseItem="0" numFmtId="164"/>
    <dataField name="Average of Salary" fld="3" subtotal="average" baseField="0" baseItem="0" numFmtId="164"/>
    <dataField name="Average of Tenure" fld="4" subtotal="average" baseField="0" baseItem="0" numFmtId="164"/>
  </dataFields>
  <pivotHierarchies count="22">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lank-data-file.xlsx!staff">
        <x15:activeTabTopLevelEntity name="[staff]"/>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3" xr16:uid="{20646DAB-3909-4B2A-962F-7B243C6A2E21}" autoFormatId="16" applyNumberFormats="0" applyBorderFormats="0" applyFontFormats="0" applyPatternFormats="0" applyAlignmentFormats="0" applyWidthHeightFormats="0">
  <queryTableRefresh nextId="12" unboundColumnsRight="3">
    <queryTableFields count="11">
      <queryTableField id="1" name="Name" tableColumnId="1"/>
      <queryTableField id="2" name="Gender" tableColumnId="2"/>
      <queryTableField id="3" name="Age" tableColumnId="3"/>
      <queryTableField id="4" name="Rating" tableColumnId="4"/>
      <queryTableField id="5" name="Date Joined" tableColumnId="5"/>
      <queryTableField id="6" name="Department" tableColumnId="6"/>
      <queryTableField id="7" name="Salary" tableColumnId="7"/>
      <queryTableField id="8" name="Country" tableColumnId="8"/>
      <queryTableField id="9" dataBound="0" tableColumnId="9"/>
      <queryTableField id="10" dataBound="0" tableColumnId="10"/>
      <queryTableField id="11" dataBound="0" tableColumnId="11"/>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75E3177E-1FF8-46C5-ABDF-E7530039B056}" sourceName="[staff].[Country]">
  <pivotTables>
    <pivotTable tabId="5" name="PivotTable1"/>
  </pivotTables>
  <data>
    <olap pivotCacheId="151033579">
      <levels count="2">
        <level uniqueName="[staff].[Country].[(All)]" sourceCaption="(All)" count="0"/>
        <level uniqueName="[staff].[Country].[Country]" sourceCaption="Country" count="2">
          <ranges>
            <range startItem="0">
              <i n="[staff].[Country].&amp;[India]" c="India"/>
              <i n="[staff].[Country].&amp;[NZ]" c="NZ"/>
            </range>
          </ranges>
        </level>
      </levels>
      <selections count="1">
        <selection n="[staff].[Country].[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2414D7CA-D1F7-4E05-B466-1D47674803CC}" cache="Slicer_Country" caption="Country" level="1" rowHeight="234950"/>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747E205-D48B-40C2-A3E1-49EC092CCEAD}" name="nz_staff" displayName="nz_staff" ref="C5:I106" totalsRowCount="1">
  <autoFilter ref="C5:I105" xr:uid="{D747E205-D48B-40C2-A3E1-49EC092CCEAD}"/>
  <tableColumns count="7">
    <tableColumn id="1" xr3:uid="{121995F8-9A37-459A-A568-EF54C6394ECD}" name="Name" totalsRowLabel="Total"/>
    <tableColumn id="2" xr3:uid="{4CA80FEB-D557-4A4A-989A-AD6A9C9E21CE}" name="Gender"/>
    <tableColumn id="3" xr3:uid="{D17EA281-5924-47A1-941A-5250B301B08C}" name="Department"/>
    <tableColumn id="4" xr3:uid="{5F550DA7-DAF0-46DB-81A6-36D18AD27A00}" name="Age" totalsRowFunction="average"/>
    <tableColumn id="5" xr3:uid="{8DF84A59-FE27-4E28-9083-8C00FC74369A}" name="Date Joined"/>
    <tableColumn id="6" xr3:uid="{B43AC8D2-7185-4407-A303-E7CCA2F510A7}" name="Salary" totalsRowFunction="average" dataDxfId="13" totalsRowDxfId="12"/>
    <tableColumn id="7" xr3:uid="{EE68EBDB-9A94-40B3-A0AD-7DB1D927A38F}" name="Rating" totalsRowFunction="count"/>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387F3A1-0B09-4AC0-8E15-F95784AE967F}" name="staff" displayName="staff" ref="A1:K184" tableType="queryTable" totalsRowShown="0">
  <autoFilter ref="A1:K184" xr:uid="{4387F3A1-0B09-4AC0-8E15-F95784AE967F}"/>
  <tableColumns count="11">
    <tableColumn id="1" xr3:uid="{9302F703-5A38-4447-82F8-ED8A03C76036}" uniqueName="1" name="Name" queryTableFieldId="1" dataDxfId="11"/>
    <tableColumn id="2" xr3:uid="{14A284B7-9825-4F21-AF62-E2D4B66F42C2}" uniqueName="2" name="Gender" queryTableFieldId="2" dataDxfId="10"/>
    <tableColumn id="3" xr3:uid="{7281CC62-0F09-42B8-AAC2-FAE0E48D4385}" uniqueName="3" name="Age" queryTableFieldId="3"/>
    <tableColumn id="4" xr3:uid="{BB597D3E-4FCE-48E9-B219-8D53115DCCD1}" uniqueName="4" name="Rating" queryTableFieldId="4"/>
    <tableColumn id="5" xr3:uid="{AAE3B16E-F0F7-48C3-AEB6-B07536DC9A33}" uniqueName="5" name="Date Joined" queryTableFieldId="5" dataDxfId="9"/>
    <tableColumn id="6" xr3:uid="{7D730DFC-1D0B-4800-8580-A3F003EB633F}" uniqueName="6" name="Department" queryTableFieldId="6" dataDxfId="5"/>
    <tableColumn id="7" xr3:uid="{13B133FD-DDF5-4EDF-837D-5B10E49970FF}" uniqueName="7" name="Salary" queryTableFieldId="7" dataDxfId="4"/>
    <tableColumn id="8" xr3:uid="{F4198B29-7816-43E6-8C72-8F70EC084EB7}" uniqueName="8" name="Country" queryTableFieldId="8"/>
    <tableColumn id="9" xr3:uid="{100FBD35-077F-419F-B775-E4749CF2CDBB}" uniqueName="9" name="Tenure" queryTableFieldId="9" dataDxfId="7">
      <calculatedColumnFormula>(TODAY() -staff[[#This Row],[Date Joined]] )/365</calculatedColumnFormula>
    </tableColumn>
    <tableColumn id="10" xr3:uid="{077D1C06-EFEA-473D-9355-4F9DB3BBDF28}" uniqueName="10" name="Bonus" queryTableFieldId="10" dataDxfId="6">
      <calculatedColumnFormula>ROUNDUP(IF(staff[[#This Row],[Tenure]]&gt;2,3%,2%)*staff[[#This Row],[Salary]],0)</calculatedColumnFormula>
    </tableColumn>
    <tableColumn id="11" xr3:uid="{C2DE3F54-F4E4-4696-ABD6-36F05CA69026}" uniqueName="11" name="Rating as Number" queryTableFieldId="11" dataDxfId="1">
      <calculatedColumnFormula>VLOOKUP(staff[[#This Row],[Rating]], 'mapping for rating to numeric '!$B$2:$C$6, 2, FALSE)</calculatedColumnFormula>
    </tableColumn>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CF35BA7-0B02-469A-877C-E774D99A7C26}" name="India_staff" displayName="India_staff" ref="B2:H114" totalsRowShown="0">
  <autoFilter ref="B2:H114" xr:uid="{4CF35BA7-0B02-469A-877C-E774D99A7C26}"/>
  <tableColumns count="7">
    <tableColumn id="1" xr3:uid="{A7DFB188-60EF-4349-8CC8-BFC08FF0E663}" name="Name"/>
    <tableColumn id="2" xr3:uid="{58EE53E0-A321-40E8-8DD8-C698058C67F8}" name="Gender"/>
    <tableColumn id="3" xr3:uid="{3AA7E82E-119E-46C3-8F4A-1FE756B04E76}" name="Age"/>
    <tableColumn id="4" xr3:uid="{1E70FA02-7C0E-4722-A422-A2979C4F0B40}" name="Rating"/>
    <tableColumn id="5" xr3:uid="{C68BF641-3C0A-42BB-997C-EDAE4310928B}" name="Date Joined" dataDxfId="8"/>
    <tableColumn id="6" xr3:uid="{97A6680C-632B-461E-BD1F-F68A54AB00C3}" name="Department"/>
    <tableColumn id="7" xr3:uid="{B49D8B32-4075-4F08-B655-896CAA93896C}" name="Salary"/>
  </tableColumns>
  <tableStyleInfo name="TableStyleMedium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3.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182796-6443-4558-9B87-909B73329DFC}">
  <dimension ref="A1:I106"/>
  <sheetViews>
    <sheetView showGridLines="0" workbookViewId="0">
      <selection activeCell="E14" sqref="E14"/>
    </sheetView>
  </sheetViews>
  <sheetFormatPr defaultRowHeight="14.4" x14ac:dyDescent="0.3"/>
  <cols>
    <col min="1" max="1" width="1.6640625" customWidth="1"/>
    <col min="2" max="2" width="3.6640625" customWidth="1"/>
    <col min="3" max="3" width="35.77734375" bestFit="1" customWidth="1"/>
    <col min="4" max="4" width="9.33203125" bestFit="1" customWidth="1"/>
    <col min="5" max="5" width="13.33203125" bestFit="1" customWidth="1"/>
    <col min="6" max="6" width="6.44140625" bestFit="1" customWidth="1"/>
    <col min="7" max="7" width="13" bestFit="1" customWidth="1"/>
    <col min="8" max="8" width="11.88671875" style="5" bestFit="1" customWidth="1"/>
    <col min="9" max="9" width="13.109375" bestFit="1" customWidth="1"/>
  </cols>
  <sheetData>
    <row r="1" spans="1:9" s="2" customFormat="1" ht="52.5" customHeight="1" x14ac:dyDescent="0.3">
      <c r="A1" s="1"/>
      <c r="C1" s="3" t="s">
        <v>110</v>
      </c>
      <c r="H1" s="6"/>
    </row>
    <row r="5" spans="1:9" x14ac:dyDescent="0.3">
      <c r="C5" t="s">
        <v>0</v>
      </c>
      <c r="D5" t="s">
        <v>1</v>
      </c>
      <c r="E5" t="s">
        <v>2</v>
      </c>
      <c r="F5" t="s">
        <v>3</v>
      </c>
      <c r="G5" s="4" t="s">
        <v>4</v>
      </c>
      <c r="H5" s="5" t="s">
        <v>5</v>
      </c>
      <c r="I5" t="s">
        <v>6</v>
      </c>
    </row>
    <row r="6" spans="1:9" x14ac:dyDescent="0.3">
      <c r="C6" t="s">
        <v>58</v>
      </c>
      <c r="D6" t="s">
        <v>15</v>
      </c>
      <c r="E6" t="s">
        <v>19</v>
      </c>
      <c r="F6">
        <v>22</v>
      </c>
      <c r="G6" s="4">
        <v>44446</v>
      </c>
      <c r="H6" s="5">
        <v>112780</v>
      </c>
      <c r="I6" t="s">
        <v>13</v>
      </c>
    </row>
    <row r="7" spans="1:9" x14ac:dyDescent="0.3">
      <c r="C7" t="s">
        <v>70</v>
      </c>
      <c r="D7" t="s">
        <v>15</v>
      </c>
      <c r="E7" t="s">
        <v>9</v>
      </c>
      <c r="F7">
        <v>46</v>
      </c>
      <c r="G7" s="4">
        <v>44758</v>
      </c>
      <c r="H7" s="5">
        <v>70610</v>
      </c>
      <c r="I7" t="s">
        <v>16</v>
      </c>
    </row>
    <row r="8" spans="1:9" x14ac:dyDescent="0.3">
      <c r="C8" t="s">
        <v>75</v>
      </c>
      <c r="D8" t="s">
        <v>8</v>
      </c>
      <c r="E8" t="s">
        <v>19</v>
      </c>
      <c r="F8">
        <v>28</v>
      </c>
      <c r="G8" s="4">
        <v>44357</v>
      </c>
      <c r="H8" s="5">
        <v>53240</v>
      </c>
      <c r="I8" t="s">
        <v>16</v>
      </c>
    </row>
    <row r="9" spans="1:9" x14ac:dyDescent="0.3">
      <c r="C9" t="s">
        <v>49</v>
      </c>
      <c r="E9" t="s">
        <v>21</v>
      </c>
      <c r="F9">
        <v>37</v>
      </c>
      <c r="G9" s="4">
        <v>44146</v>
      </c>
      <c r="H9" s="5">
        <v>115440</v>
      </c>
      <c r="I9" t="s">
        <v>24</v>
      </c>
    </row>
    <row r="10" spans="1:9" x14ac:dyDescent="0.3">
      <c r="C10" t="s">
        <v>65</v>
      </c>
      <c r="D10" t="s">
        <v>15</v>
      </c>
      <c r="E10" t="s">
        <v>19</v>
      </c>
      <c r="F10">
        <v>32</v>
      </c>
      <c r="G10" s="4">
        <v>44465</v>
      </c>
      <c r="H10" s="5">
        <v>53540</v>
      </c>
      <c r="I10" t="s">
        <v>16</v>
      </c>
    </row>
    <row r="11" spans="1:9" x14ac:dyDescent="0.3">
      <c r="C11" t="s">
        <v>81</v>
      </c>
      <c r="D11" t="s">
        <v>8</v>
      </c>
      <c r="E11" t="s">
        <v>9</v>
      </c>
      <c r="F11">
        <v>30</v>
      </c>
      <c r="G11" s="4">
        <v>44861</v>
      </c>
      <c r="H11" s="5">
        <v>112570</v>
      </c>
      <c r="I11" t="s">
        <v>16</v>
      </c>
    </row>
    <row r="12" spans="1:9" x14ac:dyDescent="0.3">
      <c r="C12" t="s">
        <v>51</v>
      </c>
      <c r="D12" t="s">
        <v>15</v>
      </c>
      <c r="E12" t="s">
        <v>9</v>
      </c>
      <c r="F12">
        <v>33</v>
      </c>
      <c r="G12" s="4">
        <v>44701</v>
      </c>
      <c r="H12" s="5">
        <v>48530</v>
      </c>
      <c r="I12" t="s">
        <v>13</v>
      </c>
    </row>
    <row r="13" spans="1:9" x14ac:dyDescent="0.3">
      <c r="C13" t="s">
        <v>61</v>
      </c>
      <c r="D13" t="s">
        <v>8</v>
      </c>
      <c r="E13" t="s">
        <v>12</v>
      </c>
      <c r="F13">
        <v>24</v>
      </c>
      <c r="G13" s="4">
        <v>44148</v>
      </c>
      <c r="H13" s="5">
        <v>62780</v>
      </c>
      <c r="I13" t="s">
        <v>16</v>
      </c>
    </row>
    <row r="14" spans="1:9" x14ac:dyDescent="0.3">
      <c r="C14" t="s">
        <v>82</v>
      </c>
      <c r="D14" t="s">
        <v>15</v>
      </c>
      <c r="E14" t="s">
        <v>12</v>
      </c>
      <c r="F14">
        <v>33</v>
      </c>
      <c r="G14" s="4">
        <v>44509</v>
      </c>
      <c r="H14" s="5">
        <v>53870</v>
      </c>
      <c r="I14" t="s">
        <v>16</v>
      </c>
    </row>
    <row r="15" spans="1:9" x14ac:dyDescent="0.3">
      <c r="C15" t="s">
        <v>60</v>
      </c>
      <c r="D15" t="s">
        <v>8</v>
      </c>
      <c r="E15" t="s">
        <v>56</v>
      </c>
      <c r="F15">
        <v>27</v>
      </c>
      <c r="G15" s="4">
        <v>44122</v>
      </c>
      <c r="H15" s="5">
        <v>119110</v>
      </c>
      <c r="I15" t="s">
        <v>16</v>
      </c>
    </row>
    <row r="16" spans="1:9" x14ac:dyDescent="0.3">
      <c r="C16" t="s">
        <v>87</v>
      </c>
      <c r="D16" t="s">
        <v>15</v>
      </c>
      <c r="E16" t="s">
        <v>12</v>
      </c>
      <c r="F16">
        <v>29</v>
      </c>
      <c r="G16" s="4">
        <v>44180</v>
      </c>
      <c r="H16" s="5">
        <v>112110</v>
      </c>
      <c r="I16" t="s">
        <v>24</v>
      </c>
    </row>
    <row r="17" spans="3:9" x14ac:dyDescent="0.3">
      <c r="C17" t="s">
        <v>76</v>
      </c>
      <c r="D17" t="s">
        <v>15</v>
      </c>
      <c r="E17" t="s">
        <v>19</v>
      </c>
      <c r="F17">
        <v>25</v>
      </c>
      <c r="G17" s="4">
        <v>44383</v>
      </c>
      <c r="H17" s="5">
        <v>65700</v>
      </c>
      <c r="I17" t="s">
        <v>16</v>
      </c>
    </row>
    <row r="18" spans="3:9" x14ac:dyDescent="0.3">
      <c r="C18" t="s">
        <v>97</v>
      </c>
      <c r="D18" t="s">
        <v>15</v>
      </c>
      <c r="E18" t="s">
        <v>12</v>
      </c>
      <c r="F18">
        <v>37</v>
      </c>
      <c r="G18" s="4">
        <v>44701</v>
      </c>
      <c r="H18" s="5">
        <v>69070</v>
      </c>
      <c r="I18" t="s">
        <v>16</v>
      </c>
    </row>
    <row r="19" spans="3:9" x14ac:dyDescent="0.3">
      <c r="C19" t="s">
        <v>22</v>
      </c>
      <c r="D19" t="s">
        <v>15</v>
      </c>
      <c r="E19" t="s">
        <v>12</v>
      </c>
      <c r="F19">
        <v>20</v>
      </c>
      <c r="G19" s="4">
        <v>44459</v>
      </c>
      <c r="H19" s="5">
        <v>107700</v>
      </c>
      <c r="I19" t="s">
        <v>16</v>
      </c>
    </row>
    <row r="20" spans="3:9" x14ac:dyDescent="0.3">
      <c r="C20" t="s">
        <v>84</v>
      </c>
      <c r="D20" t="s">
        <v>8</v>
      </c>
      <c r="E20" t="s">
        <v>12</v>
      </c>
      <c r="F20">
        <v>32</v>
      </c>
      <c r="G20" s="4">
        <v>44354</v>
      </c>
      <c r="H20" s="5">
        <v>43840</v>
      </c>
      <c r="I20" t="s">
        <v>13</v>
      </c>
    </row>
    <row r="21" spans="3:9" x14ac:dyDescent="0.3">
      <c r="C21" t="s">
        <v>105</v>
      </c>
      <c r="D21" t="s">
        <v>15</v>
      </c>
      <c r="E21" t="s">
        <v>9</v>
      </c>
      <c r="F21">
        <v>40</v>
      </c>
      <c r="G21" s="4">
        <v>44263</v>
      </c>
      <c r="H21" s="5">
        <v>99750</v>
      </c>
      <c r="I21" t="s">
        <v>16</v>
      </c>
    </row>
    <row r="22" spans="3:9" x14ac:dyDescent="0.3">
      <c r="C22" t="s">
        <v>47</v>
      </c>
      <c r="D22" t="s">
        <v>15</v>
      </c>
      <c r="E22" t="s">
        <v>9</v>
      </c>
      <c r="F22">
        <v>21</v>
      </c>
      <c r="G22" s="4">
        <v>44104</v>
      </c>
      <c r="H22" s="5">
        <v>37920</v>
      </c>
      <c r="I22" t="s">
        <v>16</v>
      </c>
    </row>
    <row r="23" spans="3:9" x14ac:dyDescent="0.3">
      <c r="C23" t="s">
        <v>31</v>
      </c>
      <c r="D23" t="s">
        <v>15</v>
      </c>
      <c r="E23" t="s">
        <v>9</v>
      </c>
      <c r="F23">
        <v>21</v>
      </c>
      <c r="G23" s="4">
        <v>44762</v>
      </c>
      <c r="H23" s="5">
        <v>57090</v>
      </c>
      <c r="I23" t="s">
        <v>16</v>
      </c>
    </row>
    <row r="24" spans="3:9" x14ac:dyDescent="0.3">
      <c r="C24" t="s">
        <v>30</v>
      </c>
      <c r="D24" t="s">
        <v>8</v>
      </c>
      <c r="E24" t="s">
        <v>12</v>
      </c>
      <c r="F24">
        <v>31</v>
      </c>
      <c r="G24" s="4">
        <v>44145</v>
      </c>
      <c r="H24" s="5">
        <v>41980</v>
      </c>
      <c r="I24" t="s">
        <v>16</v>
      </c>
    </row>
    <row r="25" spans="3:9" x14ac:dyDescent="0.3">
      <c r="C25" t="s">
        <v>78</v>
      </c>
      <c r="D25" t="s">
        <v>15</v>
      </c>
      <c r="E25" t="s">
        <v>56</v>
      </c>
      <c r="F25">
        <v>21</v>
      </c>
      <c r="G25" s="4">
        <v>44242</v>
      </c>
      <c r="H25" s="5">
        <v>75880</v>
      </c>
      <c r="I25" t="s">
        <v>16</v>
      </c>
    </row>
    <row r="26" spans="3:9" x14ac:dyDescent="0.3">
      <c r="C26" t="s">
        <v>36</v>
      </c>
      <c r="D26" t="s">
        <v>8</v>
      </c>
      <c r="E26" t="s">
        <v>21</v>
      </c>
      <c r="F26">
        <v>34</v>
      </c>
      <c r="G26" s="4">
        <v>44653</v>
      </c>
      <c r="H26" s="5">
        <v>58940</v>
      </c>
      <c r="I26" t="s">
        <v>16</v>
      </c>
    </row>
    <row r="27" spans="3:9" x14ac:dyDescent="0.3">
      <c r="C27" t="s">
        <v>27</v>
      </c>
      <c r="D27" t="s">
        <v>8</v>
      </c>
      <c r="E27" t="s">
        <v>21</v>
      </c>
      <c r="F27">
        <v>30</v>
      </c>
      <c r="G27" s="4">
        <v>44389</v>
      </c>
      <c r="H27" s="5">
        <v>67910</v>
      </c>
      <c r="I27" t="s">
        <v>24</v>
      </c>
    </row>
    <row r="28" spans="3:9" x14ac:dyDescent="0.3">
      <c r="C28" t="s">
        <v>26</v>
      </c>
      <c r="D28" t="s">
        <v>8</v>
      </c>
      <c r="E28" t="s">
        <v>12</v>
      </c>
      <c r="F28">
        <v>31</v>
      </c>
      <c r="G28" s="4">
        <v>44663</v>
      </c>
      <c r="H28" s="5">
        <v>58100</v>
      </c>
      <c r="I28" t="s">
        <v>16</v>
      </c>
    </row>
    <row r="29" spans="3:9" x14ac:dyDescent="0.3">
      <c r="C29" t="s">
        <v>53</v>
      </c>
      <c r="D29" t="s">
        <v>15</v>
      </c>
      <c r="E29" t="s">
        <v>21</v>
      </c>
      <c r="F29">
        <v>27</v>
      </c>
      <c r="G29" s="4">
        <v>44567</v>
      </c>
      <c r="H29" s="5">
        <v>48980</v>
      </c>
      <c r="I29" t="s">
        <v>16</v>
      </c>
    </row>
    <row r="30" spans="3:9" x14ac:dyDescent="0.3">
      <c r="C30" t="s">
        <v>20</v>
      </c>
      <c r="E30" t="s">
        <v>21</v>
      </c>
      <c r="F30">
        <v>30</v>
      </c>
      <c r="G30" s="4">
        <v>44597</v>
      </c>
      <c r="H30" s="5">
        <v>64000</v>
      </c>
      <c r="I30" t="s">
        <v>16</v>
      </c>
    </row>
    <row r="31" spans="3:9" x14ac:dyDescent="0.3">
      <c r="C31" t="s">
        <v>7</v>
      </c>
      <c r="D31" t="s">
        <v>8</v>
      </c>
      <c r="E31" t="s">
        <v>9</v>
      </c>
      <c r="F31">
        <v>42</v>
      </c>
      <c r="G31" s="4">
        <v>44779</v>
      </c>
      <c r="H31" s="5">
        <v>75000</v>
      </c>
      <c r="I31" t="s">
        <v>10</v>
      </c>
    </row>
    <row r="32" spans="3:9" x14ac:dyDescent="0.3">
      <c r="C32" t="s">
        <v>74</v>
      </c>
      <c r="D32" t="s">
        <v>8</v>
      </c>
      <c r="E32" t="s">
        <v>12</v>
      </c>
      <c r="F32">
        <v>40</v>
      </c>
      <c r="G32" s="4">
        <v>44337</v>
      </c>
      <c r="H32" s="5">
        <v>87620</v>
      </c>
      <c r="I32" t="s">
        <v>16</v>
      </c>
    </row>
    <row r="33" spans="3:9" x14ac:dyDescent="0.3">
      <c r="C33" t="s">
        <v>44</v>
      </c>
      <c r="D33" t="s">
        <v>8</v>
      </c>
      <c r="E33" t="s">
        <v>12</v>
      </c>
      <c r="F33">
        <v>29</v>
      </c>
      <c r="G33" s="4">
        <v>44023</v>
      </c>
      <c r="H33" s="5">
        <v>34980</v>
      </c>
      <c r="I33" t="s">
        <v>16</v>
      </c>
    </row>
    <row r="34" spans="3:9" x14ac:dyDescent="0.3">
      <c r="C34" t="s">
        <v>35</v>
      </c>
      <c r="D34" t="s">
        <v>8</v>
      </c>
      <c r="E34" t="s">
        <v>21</v>
      </c>
      <c r="F34">
        <v>28</v>
      </c>
      <c r="G34" s="4">
        <v>44185</v>
      </c>
      <c r="H34" s="5">
        <v>75970</v>
      </c>
      <c r="I34" t="s">
        <v>16</v>
      </c>
    </row>
    <row r="35" spans="3:9" x14ac:dyDescent="0.3">
      <c r="C35" t="s">
        <v>38</v>
      </c>
      <c r="D35" t="s">
        <v>8</v>
      </c>
      <c r="E35" t="s">
        <v>21</v>
      </c>
      <c r="F35">
        <v>34</v>
      </c>
      <c r="G35" s="4">
        <v>44612</v>
      </c>
      <c r="H35" s="5">
        <v>60130</v>
      </c>
      <c r="I35" t="s">
        <v>16</v>
      </c>
    </row>
    <row r="36" spans="3:9" x14ac:dyDescent="0.3">
      <c r="C36" t="s">
        <v>41</v>
      </c>
      <c r="D36" t="s">
        <v>8</v>
      </c>
      <c r="E36" t="s">
        <v>12</v>
      </c>
      <c r="F36">
        <v>33</v>
      </c>
      <c r="G36" s="4">
        <v>44374</v>
      </c>
      <c r="H36" s="5">
        <v>75480</v>
      </c>
      <c r="I36" t="s">
        <v>42</v>
      </c>
    </row>
    <row r="37" spans="3:9" x14ac:dyDescent="0.3">
      <c r="C37" t="s">
        <v>40</v>
      </c>
      <c r="D37" t="s">
        <v>15</v>
      </c>
      <c r="E37" t="s">
        <v>9</v>
      </c>
      <c r="F37">
        <v>33</v>
      </c>
      <c r="G37" s="4">
        <v>44164</v>
      </c>
      <c r="H37" s="5">
        <v>115920</v>
      </c>
      <c r="I37" t="s">
        <v>16</v>
      </c>
    </row>
    <row r="38" spans="3:9" x14ac:dyDescent="0.3">
      <c r="C38" t="s">
        <v>48</v>
      </c>
      <c r="D38" t="s">
        <v>8</v>
      </c>
      <c r="E38" t="s">
        <v>19</v>
      </c>
      <c r="F38">
        <v>36</v>
      </c>
      <c r="G38" s="4">
        <v>44494</v>
      </c>
      <c r="H38" s="5">
        <v>78540</v>
      </c>
      <c r="I38" t="s">
        <v>16</v>
      </c>
    </row>
    <row r="39" spans="3:9" x14ac:dyDescent="0.3">
      <c r="C39" t="s">
        <v>34</v>
      </c>
      <c r="D39" t="s">
        <v>15</v>
      </c>
      <c r="E39" t="s">
        <v>9</v>
      </c>
      <c r="F39">
        <v>25</v>
      </c>
      <c r="G39" s="4">
        <v>44726</v>
      </c>
      <c r="H39" s="5">
        <v>109190</v>
      </c>
      <c r="I39" t="s">
        <v>13</v>
      </c>
    </row>
    <row r="40" spans="3:9" x14ac:dyDescent="0.3">
      <c r="C40" t="s">
        <v>73</v>
      </c>
      <c r="D40" t="s">
        <v>8</v>
      </c>
      <c r="E40" t="s">
        <v>19</v>
      </c>
      <c r="F40">
        <v>34</v>
      </c>
      <c r="G40" s="4">
        <v>44721</v>
      </c>
      <c r="H40" s="5">
        <v>49630</v>
      </c>
      <c r="I40" t="s">
        <v>24</v>
      </c>
    </row>
    <row r="41" spans="3:9" x14ac:dyDescent="0.3">
      <c r="C41" t="s">
        <v>107</v>
      </c>
      <c r="D41" t="s">
        <v>8</v>
      </c>
      <c r="E41" t="s">
        <v>9</v>
      </c>
      <c r="F41">
        <v>28</v>
      </c>
      <c r="G41" s="4">
        <v>44630</v>
      </c>
      <c r="H41" s="5">
        <v>99970</v>
      </c>
      <c r="I41" t="s">
        <v>16</v>
      </c>
    </row>
    <row r="42" spans="3:9" x14ac:dyDescent="0.3">
      <c r="C42" t="s">
        <v>71</v>
      </c>
      <c r="D42" t="s">
        <v>8</v>
      </c>
      <c r="E42" t="s">
        <v>12</v>
      </c>
      <c r="F42">
        <v>33</v>
      </c>
      <c r="G42" s="4">
        <v>44190</v>
      </c>
      <c r="H42" s="5">
        <v>96140</v>
      </c>
      <c r="I42" t="s">
        <v>16</v>
      </c>
    </row>
    <row r="43" spans="3:9" x14ac:dyDescent="0.3">
      <c r="C43" t="s">
        <v>50</v>
      </c>
      <c r="D43" t="s">
        <v>15</v>
      </c>
      <c r="E43" t="s">
        <v>9</v>
      </c>
      <c r="F43">
        <v>31</v>
      </c>
      <c r="G43" s="4">
        <v>44724</v>
      </c>
      <c r="H43" s="5">
        <v>103550</v>
      </c>
      <c r="I43" t="s">
        <v>16</v>
      </c>
    </row>
    <row r="44" spans="3:9" x14ac:dyDescent="0.3">
      <c r="C44" t="s">
        <v>14</v>
      </c>
      <c r="D44" t="s">
        <v>15</v>
      </c>
      <c r="E44" t="s">
        <v>12</v>
      </c>
      <c r="F44">
        <v>31</v>
      </c>
      <c r="G44" s="4">
        <v>44511</v>
      </c>
      <c r="H44" s="5">
        <v>48950</v>
      </c>
      <c r="I44" t="s">
        <v>16</v>
      </c>
    </row>
    <row r="45" spans="3:9" x14ac:dyDescent="0.3">
      <c r="C45" t="s">
        <v>63</v>
      </c>
      <c r="D45" t="s">
        <v>15</v>
      </c>
      <c r="E45" t="s">
        <v>21</v>
      </c>
      <c r="F45">
        <v>24</v>
      </c>
      <c r="G45" s="4">
        <v>44436</v>
      </c>
      <c r="H45" s="5">
        <v>52610</v>
      </c>
      <c r="I45" t="s">
        <v>24</v>
      </c>
    </row>
    <row r="46" spans="3:9" x14ac:dyDescent="0.3">
      <c r="C46" t="s">
        <v>72</v>
      </c>
      <c r="D46" t="s">
        <v>8</v>
      </c>
      <c r="E46" t="s">
        <v>9</v>
      </c>
      <c r="F46">
        <v>36</v>
      </c>
      <c r="G46" s="4">
        <v>44529</v>
      </c>
      <c r="H46" s="5">
        <v>78390</v>
      </c>
      <c r="I46" t="s">
        <v>16</v>
      </c>
    </row>
    <row r="47" spans="3:9" x14ac:dyDescent="0.3">
      <c r="C47" t="s">
        <v>88</v>
      </c>
      <c r="D47" t="s">
        <v>8</v>
      </c>
      <c r="E47" t="s">
        <v>21</v>
      </c>
      <c r="F47">
        <v>33</v>
      </c>
      <c r="G47" s="4">
        <v>44809</v>
      </c>
      <c r="H47" s="5">
        <v>86570</v>
      </c>
      <c r="I47" t="s">
        <v>16</v>
      </c>
    </row>
    <row r="48" spans="3:9" x14ac:dyDescent="0.3">
      <c r="C48" t="s">
        <v>92</v>
      </c>
      <c r="D48" t="s">
        <v>8</v>
      </c>
      <c r="E48" t="s">
        <v>12</v>
      </c>
      <c r="F48">
        <v>27</v>
      </c>
      <c r="G48" s="4">
        <v>44686</v>
      </c>
      <c r="H48" s="5">
        <v>83750</v>
      </c>
      <c r="I48" t="s">
        <v>16</v>
      </c>
    </row>
    <row r="49" spans="3:9" x14ac:dyDescent="0.3">
      <c r="C49" t="s">
        <v>102</v>
      </c>
      <c r="D49" t="s">
        <v>8</v>
      </c>
      <c r="E49" t="s">
        <v>21</v>
      </c>
      <c r="F49">
        <v>34</v>
      </c>
      <c r="G49" s="4">
        <v>44445</v>
      </c>
      <c r="H49" s="5">
        <v>92450</v>
      </c>
      <c r="I49" t="s">
        <v>16</v>
      </c>
    </row>
    <row r="50" spans="3:9" x14ac:dyDescent="0.3">
      <c r="C50" t="s">
        <v>64</v>
      </c>
      <c r="D50" t="s">
        <v>15</v>
      </c>
      <c r="E50" t="s">
        <v>12</v>
      </c>
      <c r="F50">
        <v>20</v>
      </c>
      <c r="G50" s="4">
        <v>44183</v>
      </c>
      <c r="H50" s="5">
        <v>112650</v>
      </c>
      <c r="I50" t="s">
        <v>16</v>
      </c>
    </row>
    <row r="51" spans="3:9" x14ac:dyDescent="0.3">
      <c r="C51" t="s">
        <v>104</v>
      </c>
      <c r="D51" t="s">
        <v>15</v>
      </c>
      <c r="E51" t="s">
        <v>9</v>
      </c>
      <c r="F51">
        <v>20</v>
      </c>
      <c r="G51" s="4">
        <v>44744</v>
      </c>
      <c r="H51" s="5">
        <v>79570</v>
      </c>
      <c r="I51" t="s">
        <v>16</v>
      </c>
    </row>
    <row r="52" spans="3:9" x14ac:dyDescent="0.3">
      <c r="C52" t="s">
        <v>91</v>
      </c>
      <c r="D52" t="s">
        <v>8</v>
      </c>
      <c r="E52" t="s">
        <v>19</v>
      </c>
      <c r="F52">
        <v>20</v>
      </c>
      <c r="G52" s="4">
        <v>44537</v>
      </c>
      <c r="H52" s="5">
        <v>68900</v>
      </c>
      <c r="I52" t="s">
        <v>24</v>
      </c>
    </row>
    <row r="53" spans="3:9" x14ac:dyDescent="0.3">
      <c r="C53" t="s">
        <v>39</v>
      </c>
      <c r="D53" t="s">
        <v>8</v>
      </c>
      <c r="E53" t="s">
        <v>12</v>
      </c>
      <c r="F53">
        <v>25</v>
      </c>
      <c r="G53" s="4">
        <v>44694</v>
      </c>
      <c r="H53" s="5">
        <v>80700</v>
      </c>
      <c r="I53" t="s">
        <v>13</v>
      </c>
    </row>
    <row r="54" spans="3:9" x14ac:dyDescent="0.3">
      <c r="C54" t="s">
        <v>100</v>
      </c>
      <c r="D54" t="s">
        <v>15</v>
      </c>
      <c r="E54" t="s">
        <v>9</v>
      </c>
      <c r="F54">
        <v>19</v>
      </c>
      <c r="G54" s="4">
        <v>44277</v>
      </c>
      <c r="H54" s="5">
        <v>58960</v>
      </c>
      <c r="I54" t="s">
        <v>16</v>
      </c>
    </row>
    <row r="55" spans="3:9" x14ac:dyDescent="0.3">
      <c r="C55" t="s">
        <v>106</v>
      </c>
      <c r="D55" t="s">
        <v>15</v>
      </c>
      <c r="E55" t="s">
        <v>12</v>
      </c>
      <c r="F55">
        <v>36</v>
      </c>
      <c r="G55" s="4">
        <v>44019</v>
      </c>
      <c r="H55" s="5">
        <v>118840</v>
      </c>
      <c r="I55" t="s">
        <v>16</v>
      </c>
    </row>
    <row r="56" spans="3:9" x14ac:dyDescent="0.3">
      <c r="C56" t="s">
        <v>29</v>
      </c>
      <c r="D56" t="s">
        <v>15</v>
      </c>
      <c r="E56" t="s">
        <v>21</v>
      </c>
      <c r="F56">
        <v>28</v>
      </c>
      <c r="G56" s="4">
        <v>44041</v>
      </c>
      <c r="H56" s="5">
        <v>48170</v>
      </c>
      <c r="I56" t="s">
        <v>13</v>
      </c>
    </row>
    <row r="57" spans="3:9" x14ac:dyDescent="0.3">
      <c r="C57" t="s">
        <v>108</v>
      </c>
      <c r="D57" t="s">
        <v>8</v>
      </c>
      <c r="E57" t="s">
        <v>56</v>
      </c>
      <c r="F57">
        <v>32</v>
      </c>
      <c r="G57" s="4">
        <v>44400</v>
      </c>
      <c r="H57" s="5">
        <v>45510</v>
      </c>
      <c r="I57" t="s">
        <v>16</v>
      </c>
    </row>
    <row r="58" spans="3:9" x14ac:dyDescent="0.3">
      <c r="C58" t="s">
        <v>64</v>
      </c>
      <c r="D58" t="s">
        <v>15</v>
      </c>
      <c r="E58" t="s">
        <v>9</v>
      </c>
      <c r="F58">
        <v>34</v>
      </c>
      <c r="G58" s="4">
        <v>44703</v>
      </c>
      <c r="H58" s="5">
        <v>112650</v>
      </c>
      <c r="I58" t="s">
        <v>16</v>
      </c>
    </row>
    <row r="59" spans="3:9" x14ac:dyDescent="0.3">
      <c r="C59" t="s">
        <v>83</v>
      </c>
      <c r="D59" t="s">
        <v>8</v>
      </c>
      <c r="E59" t="s">
        <v>9</v>
      </c>
      <c r="F59">
        <v>36</v>
      </c>
      <c r="G59" s="4">
        <v>44085</v>
      </c>
      <c r="H59" s="5">
        <v>114890</v>
      </c>
      <c r="I59" t="s">
        <v>16</v>
      </c>
    </row>
    <row r="60" spans="3:9" x14ac:dyDescent="0.3">
      <c r="C60" t="s">
        <v>67</v>
      </c>
      <c r="D60" t="s">
        <v>15</v>
      </c>
      <c r="E60" t="s">
        <v>12</v>
      </c>
      <c r="F60">
        <v>30</v>
      </c>
      <c r="G60" s="4">
        <v>44850</v>
      </c>
      <c r="H60" s="5">
        <v>69710</v>
      </c>
      <c r="I60" t="s">
        <v>16</v>
      </c>
    </row>
    <row r="61" spans="3:9" x14ac:dyDescent="0.3">
      <c r="C61" t="s">
        <v>94</v>
      </c>
      <c r="D61" t="s">
        <v>15</v>
      </c>
      <c r="E61" t="s">
        <v>21</v>
      </c>
      <c r="F61">
        <v>36</v>
      </c>
      <c r="G61" s="4">
        <v>44333</v>
      </c>
      <c r="H61" s="5">
        <v>71380</v>
      </c>
      <c r="I61" t="s">
        <v>16</v>
      </c>
    </row>
    <row r="62" spans="3:9" x14ac:dyDescent="0.3">
      <c r="C62" t="s">
        <v>33</v>
      </c>
      <c r="D62" t="s">
        <v>8</v>
      </c>
      <c r="E62" t="s">
        <v>19</v>
      </c>
      <c r="F62">
        <v>38</v>
      </c>
      <c r="G62" s="4">
        <v>44377</v>
      </c>
      <c r="H62" s="5">
        <v>109160</v>
      </c>
      <c r="I62" t="s">
        <v>10</v>
      </c>
    </row>
    <row r="63" spans="3:9" x14ac:dyDescent="0.3">
      <c r="C63" t="s">
        <v>98</v>
      </c>
      <c r="D63" t="s">
        <v>15</v>
      </c>
      <c r="E63" t="s">
        <v>9</v>
      </c>
      <c r="F63">
        <v>27</v>
      </c>
      <c r="G63" s="4">
        <v>44609</v>
      </c>
      <c r="H63" s="5">
        <v>113280</v>
      </c>
      <c r="I63" t="s">
        <v>42</v>
      </c>
    </row>
    <row r="64" spans="3:9" x14ac:dyDescent="0.3">
      <c r="C64" t="s">
        <v>25</v>
      </c>
      <c r="D64" t="s">
        <v>15</v>
      </c>
      <c r="E64" t="s">
        <v>12</v>
      </c>
      <c r="F64">
        <v>30</v>
      </c>
      <c r="G64" s="4">
        <v>44273</v>
      </c>
      <c r="H64" s="5">
        <v>69120</v>
      </c>
      <c r="I64" t="s">
        <v>16</v>
      </c>
    </row>
    <row r="65" spans="3:9" x14ac:dyDescent="0.3">
      <c r="C65" t="s">
        <v>55</v>
      </c>
      <c r="D65" t="s">
        <v>8</v>
      </c>
      <c r="E65" t="s">
        <v>56</v>
      </c>
      <c r="F65">
        <v>37</v>
      </c>
      <c r="G65" s="4">
        <v>44451</v>
      </c>
      <c r="H65" s="5">
        <v>118100</v>
      </c>
      <c r="I65" t="s">
        <v>16</v>
      </c>
    </row>
    <row r="66" spans="3:9" x14ac:dyDescent="0.3">
      <c r="C66" t="s">
        <v>62</v>
      </c>
      <c r="D66" t="s">
        <v>8</v>
      </c>
      <c r="E66" t="s">
        <v>9</v>
      </c>
      <c r="F66">
        <v>22</v>
      </c>
      <c r="G66" s="4">
        <v>44450</v>
      </c>
      <c r="H66" s="5">
        <v>76900</v>
      </c>
      <c r="I66" t="s">
        <v>13</v>
      </c>
    </row>
    <row r="67" spans="3:9" x14ac:dyDescent="0.3">
      <c r="C67" t="s">
        <v>17</v>
      </c>
      <c r="D67" t="s">
        <v>8</v>
      </c>
      <c r="E67" t="s">
        <v>12</v>
      </c>
      <c r="F67">
        <v>43</v>
      </c>
      <c r="G67" s="4">
        <v>45045</v>
      </c>
      <c r="H67" s="5">
        <v>114870</v>
      </c>
      <c r="I67" t="s">
        <v>16</v>
      </c>
    </row>
    <row r="68" spans="3:9" x14ac:dyDescent="0.3">
      <c r="C68" t="s">
        <v>52</v>
      </c>
      <c r="E68" t="s">
        <v>12</v>
      </c>
      <c r="F68">
        <v>32</v>
      </c>
      <c r="G68" s="4">
        <v>44774</v>
      </c>
      <c r="H68" s="5">
        <v>91310</v>
      </c>
      <c r="I68" t="s">
        <v>16</v>
      </c>
    </row>
    <row r="69" spans="3:9" x14ac:dyDescent="0.3">
      <c r="C69" t="s">
        <v>43</v>
      </c>
      <c r="D69" t="s">
        <v>8</v>
      </c>
      <c r="E69" t="s">
        <v>9</v>
      </c>
      <c r="F69">
        <v>28</v>
      </c>
      <c r="G69" s="4">
        <v>44486</v>
      </c>
      <c r="H69" s="5">
        <v>104770</v>
      </c>
      <c r="I69" t="s">
        <v>16</v>
      </c>
    </row>
    <row r="70" spans="3:9" x14ac:dyDescent="0.3">
      <c r="C70" t="s">
        <v>89</v>
      </c>
      <c r="D70" t="s">
        <v>15</v>
      </c>
      <c r="E70" t="s">
        <v>19</v>
      </c>
      <c r="F70">
        <v>27</v>
      </c>
      <c r="G70" s="4">
        <v>44134</v>
      </c>
      <c r="H70" s="5">
        <v>54970</v>
      </c>
      <c r="I70" t="s">
        <v>16</v>
      </c>
    </row>
    <row r="71" spans="3:9" x14ac:dyDescent="0.3">
      <c r="C71" t="s">
        <v>11</v>
      </c>
      <c r="E71" t="s">
        <v>12</v>
      </c>
      <c r="F71">
        <v>26</v>
      </c>
      <c r="G71" s="4">
        <v>44271</v>
      </c>
      <c r="H71" s="5">
        <v>90700</v>
      </c>
      <c r="I71" t="s">
        <v>13</v>
      </c>
    </row>
    <row r="72" spans="3:9" x14ac:dyDescent="0.3">
      <c r="C72" t="s">
        <v>109</v>
      </c>
      <c r="D72" t="s">
        <v>8</v>
      </c>
      <c r="E72" t="s">
        <v>19</v>
      </c>
      <c r="F72">
        <v>38</v>
      </c>
      <c r="G72" s="4">
        <v>44329</v>
      </c>
      <c r="H72" s="5">
        <v>56870</v>
      </c>
      <c r="I72" t="s">
        <v>13</v>
      </c>
    </row>
    <row r="73" spans="3:9" x14ac:dyDescent="0.3">
      <c r="C73" t="s">
        <v>77</v>
      </c>
      <c r="D73" t="s">
        <v>8</v>
      </c>
      <c r="E73" t="s">
        <v>19</v>
      </c>
      <c r="F73">
        <v>25</v>
      </c>
      <c r="G73" s="4">
        <v>44205</v>
      </c>
      <c r="H73" s="5">
        <v>92700</v>
      </c>
      <c r="I73" t="s">
        <v>16</v>
      </c>
    </row>
    <row r="74" spans="3:9" x14ac:dyDescent="0.3">
      <c r="C74" t="s">
        <v>32</v>
      </c>
      <c r="D74" t="s">
        <v>8</v>
      </c>
      <c r="E74" t="s">
        <v>21</v>
      </c>
      <c r="F74">
        <v>21</v>
      </c>
      <c r="G74" s="4">
        <v>44317</v>
      </c>
      <c r="H74" s="5">
        <v>65920</v>
      </c>
      <c r="I74" t="s">
        <v>16</v>
      </c>
    </row>
    <row r="75" spans="3:9" x14ac:dyDescent="0.3">
      <c r="C75" t="s">
        <v>59</v>
      </c>
      <c r="D75" t="s">
        <v>15</v>
      </c>
      <c r="E75" t="s">
        <v>9</v>
      </c>
      <c r="F75">
        <v>26</v>
      </c>
      <c r="G75" s="4">
        <v>44225</v>
      </c>
      <c r="H75" s="5">
        <v>47360</v>
      </c>
      <c r="I75" t="s">
        <v>16</v>
      </c>
    </row>
    <row r="76" spans="3:9" x14ac:dyDescent="0.3">
      <c r="C76" t="s">
        <v>37</v>
      </c>
      <c r="D76" t="s">
        <v>15</v>
      </c>
      <c r="E76" t="s">
        <v>9</v>
      </c>
      <c r="F76">
        <v>30</v>
      </c>
      <c r="G76" s="4">
        <v>44666</v>
      </c>
      <c r="H76" s="5">
        <v>60570</v>
      </c>
      <c r="I76" t="s">
        <v>16</v>
      </c>
    </row>
    <row r="77" spans="3:9" x14ac:dyDescent="0.3">
      <c r="C77" t="s">
        <v>96</v>
      </c>
      <c r="D77" t="s">
        <v>8</v>
      </c>
      <c r="E77" t="s">
        <v>9</v>
      </c>
      <c r="F77">
        <v>28</v>
      </c>
      <c r="G77" s="4">
        <v>44649</v>
      </c>
      <c r="H77" s="5">
        <v>104120</v>
      </c>
      <c r="I77" t="s">
        <v>16</v>
      </c>
    </row>
    <row r="78" spans="3:9" x14ac:dyDescent="0.3">
      <c r="C78" t="s">
        <v>23</v>
      </c>
      <c r="D78" t="s">
        <v>15</v>
      </c>
      <c r="E78" t="s">
        <v>12</v>
      </c>
      <c r="F78">
        <v>37</v>
      </c>
      <c r="G78" s="4">
        <v>44338</v>
      </c>
      <c r="H78" s="5">
        <v>88050</v>
      </c>
      <c r="I78" t="s">
        <v>24</v>
      </c>
    </row>
    <row r="79" spans="3:9" x14ac:dyDescent="0.3">
      <c r="C79" t="s">
        <v>103</v>
      </c>
      <c r="D79" t="s">
        <v>15</v>
      </c>
      <c r="E79" t="s">
        <v>12</v>
      </c>
      <c r="F79">
        <v>24</v>
      </c>
      <c r="G79" s="4">
        <v>44686</v>
      </c>
      <c r="H79" s="5">
        <v>100420</v>
      </c>
      <c r="I79" t="s">
        <v>16</v>
      </c>
    </row>
    <row r="80" spans="3:9" x14ac:dyDescent="0.3">
      <c r="C80" t="s">
        <v>54</v>
      </c>
      <c r="D80" t="s">
        <v>8</v>
      </c>
      <c r="E80" t="s">
        <v>9</v>
      </c>
      <c r="F80">
        <v>30</v>
      </c>
      <c r="G80" s="4">
        <v>44850</v>
      </c>
      <c r="H80" s="5">
        <v>114180</v>
      </c>
      <c r="I80" t="s">
        <v>16</v>
      </c>
    </row>
    <row r="81" spans="3:9" x14ac:dyDescent="0.3">
      <c r="C81" t="s">
        <v>86</v>
      </c>
      <c r="D81" t="s">
        <v>8</v>
      </c>
      <c r="E81" t="s">
        <v>12</v>
      </c>
      <c r="F81">
        <v>21</v>
      </c>
      <c r="G81" s="4">
        <v>44678</v>
      </c>
      <c r="H81" s="5">
        <v>33920</v>
      </c>
      <c r="I81" t="s">
        <v>16</v>
      </c>
    </row>
    <row r="82" spans="3:9" x14ac:dyDescent="0.3">
      <c r="C82" t="s">
        <v>69</v>
      </c>
      <c r="D82" t="s">
        <v>15</v>
      </c>
      <c r="E82" t="s">
        <v>9</v>
      </c>
      <c r="F82">
        <v>23</v>
      </c>
      <c r="G82" s="4">
        <v>44440</v>
      </c>
      <c r="H82" s="5">
        <v>106460</v>
      </c>
      <c r="I82" t="s">
        <v>16</v>
      </c>
    </row>
    <row r="83" spans="3:9" x14ac:dyDescent="0.3">
      <c r="C83" t="s">
        <v>57</v>
      </c>
      <c r="D83" t="s">
        <v>15</v>
      </c>
      <c r="E83" t="s">
        <v>9</v>
      </c>
      <c r="F83">
        <v>35</v>
      </c>
      <c r="G83" s="4">
        <v>44727</v>
      </c>
      <c r="H83" s="5">
        <v>40400</v>
      </c>
      <c r="I83" t="s">
        <v>16</v>
      </c>
    </row>
    <row r="84" spans="3:9" x14ac:dyDescent="0.3">
      <c r="C84" t="s">
        <v>68</v>
      </c>
      <c r="D84" t="s">
        <v>15</v>
      </c>
      <c r="E84" t="s">
        <v>21</v>
      </c>
      <c r="F84">
        <v>27</v>
      </c>
      <c r="G84" s="4">
        <v>44236</v>
      </c>
      <c r="H84" s="5">
        <v>91650</v>
      </c>
      <c r="I84" t="s">
        <v>13</v>
      </c>
    </row>
    <row r="85" spans="3:9" x14ac:dyDescent="0.3">
      <c r="C85" t="s">
        <v>99</v>
      </c>
      <c r="D85" t="s">
        <v>15</v>
      </c>
      <c r="E85" t="s">
        <v>19</v>
      </c>
      <c r="F85">
        <v>43</v>
      </c>
      <c r="G85" s="4">
        <v>44620</v>
      </c>
      <c r="H85" s="5">
        <v>36040</v>
      </c>
      <c r="I85" t="s">
        <v>16</v>
      </c>
    </row>
    <row r="86" spans="3:9" x14ac:dyDescent="0.3">
      <c r="C86" t="s">
        <v>101</v>
      </c>
      <c r="D86" t="s">
        <v>8</v>
      </c>
      <c r="E86" t="s">
        <v>12</v>
      </c>
      <c r="F86">
        <v>40</v>
      </c>
      <c r="G86" s="4">
        <v>44381</v>
      </c>
      <c r="H86" s="5">
        <v>104410</v>
      </c>
      <c r="I86" t="s">
        <v>16</v>
      </c>
    </row>
    <row r="87" spans="3:9" x14ac:dyDescent="0.3">
      <c r="C87" t="s">
        <v>85</v>
      </c>
      <c r="D87" t="s">
        <v>15</v>
      </c>
      <c r="E87" t="s">
        <v>21</v>
      </c>
      <c r="F87">
        <v>30</v>
      </c>
      <c r="G87" s="4">
        <v>44606</v>
      </c>
      <c r="H87" s="5">
        <v>96800</v>
      </c>
      <c r="I87" t="s">
        <v>16</v>
      </c>
    </row>
    <row r="88" spans="3:9" x14ac:dyDescent="0.3">
      <c r="C88" t="s">
        <v>28</v>
      </c>
      <c r="D88" t="s">
        <v>8</v>
      </c>
      <c r="E88" t="s">
        <v>21</v>
      </c>
      <c r="F88">
        <v>34</v>
      </c>
      <c r="G88" s="4">
        <v>44459</v>
      </c>
      <c r="H88" s="5">
        <v>85000</v>
      </c>
      <c r="I88" t="s">
        <v>16</v>
      </c>
    </row>
    <row r="89" spans="3:9" x14ac:dyDescent="0.3">
      <c r="C89" t="s">
        <v>80</v>
      </c>
      <c r="D89" t="s">
        <v>15</v>
      </c>
      <c r="E89" t="s">
        <v>19</v>
      </c>
      <c r="F89">
        <v>28</v>
      </c>
      <c r="G89" s="4">
        <v>44820</v>
      </c>
      <c r="H89" s="5">
        <v>43510</v>
      </c>
      <c r="I89" t="s">
        <v>42</v>
      </c>
    </row>
    <row r="90" spans="3:9" x14ac:dyDescent="0.3">
      <c r="C90" t="s">
        <v>79</v>
      </c>
      <c r="D90" t="s">
        <v>15</v>
      </c>
      <c r="E90" t="s">
        <v>21</v>
      </c>
      <c r="F90">
        <v>33</v>
      </c>
      <c r="G90" s="4">
        <v>44243</v>
      </c>
      <c r="H90" s="5">
        <v>59430</v>
      </c>
      <c r="I90" t="s">
        <v>16</v>
      </c>
    </row>
    <row r="91" spans="3:9" x14ac:dyDescent="0.3">
      <c r="C91" t="s">
        <v>93</v>
      </c>
      <c r="D91" t="s">
        <v>8</v>
      </c>
      <c r="E91" t="s">
        <v>21</v>
      </c>
      <c r="F91">
        <v>33</v>
      </c>
      <c r="G91" s="4">
        <v>44067</v>
      </c>
      <c r="H91" s="5">
        <v>65360</v>
      </c>
      <c r="I91" t="s">
        <v>16</v>
      </c>
    </row>
    <row r="92" spans="3:9" x14ac:dyDescent="0.3">
      <c r="C92" t="s">
        <v>66</v>
      </c>
      <c r="D92" t="s">
        <v>8</v>
      </c>
      <c r="E92" t="s">
        <v>9</v>
      </c>
      <c r="F92">
        <v>32</v>
      </c>
      <c r="G92" s="4">
        <v>44611</v>
      </c>
      <c r="H92" s="5">
        <v>41570</v>
      </c>
      <c r="I92" t="s">
        <v>16</v>
      </c>
    </row>
    <row r="93" spans="3:9" x14ac:dyDescent="0.3">
      <c r="C93" t="s">
        <v>95</v>
      </c>
      <c r="D93" t="s">
        <v>8</v>
      </c>
      <c r="E93" t="s">
        <v>12</v>
      </c>
      <c r="F93">
        <v>33</v>
      </c>
      <c r="G93" s="4">
        <v>44312</v>
      </c>
      <c r="H93" s="5">
        <v>75280</v>
      </c>
      <c r="I93" t="s">
        <v>16</v>
      </c>
    </row>
    <row r="94" spans="3:9" x14ac:dyDescent="0.3">
      <c r="C94" t="s">
        <v>18</v>
      </c>
      <c r="D94" t="s">
        <v>15</v>
      </c>
      <c r="E94" t="s">
        <v>19</v>
      </c>
      <c r="F94">
        <v>33</v>
      </c>
      <c r="G94" s="4">
        <v>44385</v>
      </c>
      <c r="H94" s="5">
        <v>74550</v>
      </c>
      <c r="I94" t="s">
        <v>16</v>
      </c>
    </row>
    <row r="95" spans="3:9" x14ac:dyDescent="0.3">
      <c r="C95" t="s">
        <v>45</v>
      </c>
      <c r="D95" t="s">
        <v>15</v>
      </c>
      <c r="E95" t="s">
        <v>9</v>
      </c>
      <c r="F95">
        <v>30</v>
      </c>
      <c r="G95" s="4">
        <v>44701</v>
      </c>
      <c r="H95" s="5">
        <v>67950</v>
      </c>
      <c r="I95" t="s">
        <v>16</v>
      </c>
    </row>
    <row r="96" spans="3:9" x14ac:dyDescent="0.3">
      <c r="C96" t="s">
        <v>90</v>
      </c>
      <c r="D96" t="s">
        <v>15</v>
      </c>
      <c r="E96" t="s">
        <v>21</v>
      </c>
      <c r="F96">
        <v>42</v>
      </c>
      <c r="G96" s="4">
        <v>44731</v>
      </c>
      <c r="H96" s="5">
        <v>70270</v>
      </c>
      <c r="I96" t="s">
        <v>24</v>
      </c>
    </row>
    <row r="97" spans="3:9" x14ac:dyDescent="0.3">
      <c r="C97" t="s">
        <v>46</v>
      </c>
      <c r="D97" t="s">
        <v>15</v>
      </c>
      <c r="E97" t="s">
        <v>9</v>
      </c>
      <c r="F97">
        <v>26</v>
      </c>
      <c r="G97" s="4">
        <v>44411</v>
      </c>
      <c r="H97" s="5">
        <v>53540</v>
      </c>
      <c r="I97" t="s">
        <v>16</v>
      </c>
    </row>
    <row r="98" spans="3:9" x14ac:dyDescent="0.3">
      <c r="C98" t="s">
        <v>58</v>
      </c>
      <c r="D98" t="s">
        <v>15</v>
      </c>
      <c r="E98" t="s">
        <v>19</v>
      </c>
      <c r="F98">
        <v>22</v>
      </c>
      <c r="G98" s="4">
        <v>44446</v>
      </c>
      <c r="H98" s="5">
        <v>112780</v>
      </c>
      <c r="I98" t="s">
        <v>13</v>
      </c>
    </row>
    <row r="99" spans="3:9" x14ac:dyDescent="0.3">
      <c r="C99" t="s">
        <v>70</v>
      </c>
      <c r="D99" t="s">
        <v>15</v>
      </c>
      <c r="E99" t="s">
        <v>9</v>
      </c>
      <c r="F99">
        <v>46</v>
      </c>
      <c r="G99" s="4">
        <v>44758</v>
      </c>
      <c r="H99" s="5">
        <v>70610</v>
      </c>
      <c r="I99" t="s">
        <v>16</v>
      </c>
    </row>
    <row r="100" spans="3:9" x14ac:dyDescent="0.3">
      <c r="C100" t="s">
        <v>75</v>
      </c>
      <c r="D100" t="s">
        <v>8</v>
      </c>
      <c r="E100" t="s">
        <v>19</v>
      </c>
      <c r="F100">
        <v>28</v>
      </c>
      <c r="G100" s="4">
        <v>44357</v>
      </c>
      <c r="H100" s="5">
        <v>53240</v>
      </c>
      <c r="I100" t="s">
        <v>16</v>
      </c>
    </row>
    <row r="101" spans="3:9" x14ac:dyDescent="0.3">
      <c r="C101" t="s">
        <v>49</v>
      </c>
      <c r="E101" t="s">
        <v>21</v>
      </c>
      <c r="F101">
        <v>37</v>
      </c>
      <c r="G101" s="4">
        <v>44146</v>
      </c>
      <c r="H101" s="5">
        <v>115440</v>
      </c>
      <c r="I101" t="s">
        <v>24</v>
      </c>
    </row>
    <row r="102" spans="3:9" x14ac:dyDescent="0.3">
      <c r="C102" t="s">
        <v>65</v>
      </c>
      <c r="D102" t="s">
        <v>15</v>
      </c>
      <c r="E102" t="s">
        <v>19</v>
      </c>
      <c r="F102">
        <v>32</v>
      </c>
      <c r="G102" s="4">
        <v>44465</v>
      </c>
      <c r="H102" s="5">
        <v>53540</v>
      </c>
      <c r="I102" t="s">
        <v>16</v>
      </c>
    </row>
    <row r="103" spans="3:9" x14ac:dyDescent="0.3">
      <c r="C103" t="s">
        <v>81</v>
      </c>
      <c r="D103" t="s">
        <v>8</v>
      </c>
      <c r="E103" t="s">
        <v>9</v>
      </c>
      <c r="F103">
        <v>30</v>
      </c>
      <c r="G103" s="4">
        <v>44861</v>
      </c>
      <c r="H103" s="5">
        <v>112570</v>
      </c>
      <c r="I103" t="s">
        <v>16</v>
      </c>
    </row>
    <row r="104" spans="3:9" x14ac:dyDescent="0.3">
      <c r="C104" t="s">
        <v>51</v>
      </c>
      <c r="D104" t="s">
        <v>15</v>
      </c>
      <c r="E104" t="s">
        <v>9</v>
      </c>
      <c r="F104">
        <v>33</v>
      </c>
      <c r="G104" s="4">
        <v>44701</v>
      </c>
      <c r="H104" s="5">
        <v>48530</v>
      </c>
      <c r="I104" t="s">
        <v>13</v>
      </c>
    </row>
    <row r="105" spans="3:9" x14ac:dyDescent="0.3">
      <c r="C105" t="s">
        <v>61</v>
      </c>
      <c r="D105" t="s">
        <v>8</v>
      </c>
      <c r="E105" t="s">
        <v>12</v>
      </c>
      <c r="F105">
        <v>24</v>
      </c>
      <c r="G105" s="4">
        <v>44148</v>
      </c>
      <c r="H105" s="5">
        <v>62780</v>
      </c>
      <c r="I105" t="s">
        <v>16</v>
      </c>
    </row>
    <row r="106" spans="3:9" x14ac:dyDescent="0.3">
      <c r="C106" t="s">
        <v>203</v>
      </c>
      <c r="F106">
        <f>SUBTOTAL(101,nz_staff[Age])</f>
        <v>30.52</v>
      </c>
      <c r="H106" s="5">
        <f>SUBTOTAL(101,nz_staff[Salary])</f>
        <v>77472.100000000006</v>
      </c>
      <c r="I106">
        <f>SUBTOTAL(103,nz_staff[Rating])</f>
        <v>100</v>
      </c>
    </row>
  </sheetData>
  <conditionalFormatting sqref="C1:C1048576">
    <cfRule type="duplicateValues" dxfId="0" priority="1"/>
  </conditionalFormatting>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C8D441-DC6A-4239-ADAA-0B974493C318}">
  <dimension ref="B2:D12"/>
  <sheetViews>
    <sheetView workbookViewId="0">
      <selection activeCell="H18" sqref="H18"/>
    </sheetView>
  </sheetViews>
  <sheetFormatPr defaultRowHeight="14.4" x14ac:dyDescent="0.3"/>
  <cols>
    <col min="2" max="2" width="16" bestFit="1" customWidth="1"/>
    <col min="3" max="3" width="15.5546875" bestFit="1" customWidth="1"/>
    <col min="4" max="4" width="8.5546875" bestFit="1" customWidth="1"/>
    <col min="5" max="5" width="10.77734375" bestFit="1" customWidth="1"/>
    <col min="6" max="6" width="12" bestFit="1" customWidth="1"/>
    <col min="7" max="7" width="15.5546875" bestFit="1" customWidth="1"/>
    <col min="8" max="9" width="18.6640625" bestFit="1" customWidth="1"/>
  </cols>
  <sheetData>
    <row r="2" spans="2:4" x14ac:dyDescent="0.3">
      <c r="B2" s="9">
        <v>4</v>
      </c>
      <c r="C2" t="s">
        <v>224</v>
      </c>
    </row>
    <row r="7" spans="2:4" x14ac:dyDescent="0.3">
      <c r="C7" s="11" t="s">
        <v>225</v>
      </c>
    </row>
    <row r="8" spans="2:4" x14ac:dyDescent="0.3">
      <c r="B8" s="11" t="s">
        <v>229</v>
      </c>
      <c r="C8" t="s">
        <v>8</v>
      </c>
      <c r="D8" t="s">
        <v>15</v>
      </c>
    </row>
    <row r="9" spans="2:4" x14ac:dyDescent="0.3">
      <c r="B9" s="13" t="s">
        <v>227</v>
      </c>
      <c r="C9" s="12">
        <v>86</v>
      </c>
      <c r="D9" s="12">
        <v>89</v>
      </c>
    </row>
    <row r="10" spans="2:4" x14ac:dyDescent="0.3">
      <c r="B10" s="13" t="s">
        <v>228</v>
      </c>
      <c r="C10" s="14">
        <v>31.406976744186046</v>
      </c>
      <c r="D10" s="14">
        <v>29.393258426966291</v>
      </c>
    </row>
    <row r="11" spans="2:4" x14ac:dyDescent="0.3">
      <c r="B11" s="13" t="s">
        <v>230</v>
      </c>
      <c r="C11" s="14">
        <v>78284.186046511633</v>
      </c>
      <c r="D11" s="14">
        <v>74915.168539325838</v>
      </c>
    </row>
    <row r="12" spans="2:4" x14ac:dyDescent="0.3">
      <c r="B12" s="13" t="s">
        <v>231</v>
      </c>
      <c r="C12" s="14">
        <v>2.2572793883402356</v>
      </c>
      <c r="D12" s="14">
        <v>2.2481760812682774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372EC4-DDE2-4CB7-AC70-5AB590F93835}">
  <dimension ref="B2:H114"/>
  <sheetViews>
    <sheetView workbookViewId="0">
      <selection activeCell="B3" sqref="B3"/>
    </sheetView>
  </sheetViews>
  <sheetFormatPr defaultRowHeight="14.4" x14ac:dyDescent="0.3"/>
  <cols>
    <col min="2" max="2" width="27.21875" bestFit="1" customWidth="1"/>
    <col min="3" max="3" width="9.33203125" bestFit="1" customWidth="1"/>
    <col min="4" max="4" width="6.44140625" bestFit="1" customWidth="1"/>
    <col min="5" max="5" width="13.109375" bestFit="1" customWidth="1"/>
    <col min="6" max="6" width="13" bestFit="1" customWidth="1"/>
    <col min="7" max="7" width="13.33203125" bestFit="1" customWidth="1"/>
    <col min="8" max="8" width="8.33203125" bestFit="1" customWidth="1"/>
  </cols>
  <sheetData>
    <row r="2" spans="2:8" x14ac:dyDescent="0.3">
      <c r="B2" t="s">
        <v>0</v>
      </c>
      <c r="C2" t="s">
        <v>1</v>
      </c>
      <c r="D2" t="s">
        <v>3</v>
      </c>
      <c r="E2" t="s">
        <v>6</v>
      </c>
      <c r="F2" t="s">
        <v>4</v>
      </c>
      <c r="G2" t="s">
        <v>2</v>
      </c>
      <c r="H2" t="s">
        <v>5</v>
      </c>
    </row>
    <row r="3" spans="2:8" x14ac:dyDescent="0.3">
      <c r="B3" t="s">
        <v>156</v>
      </c>
      <c r="C3" t="s">
        <v>15</v>
      </c>
      <c r="D3">
        <v>20</v>
      </c>
      <c r="E3" t="s">
        <v>16</v>
      </c>
      <c r="F3" s="4">
        <v>44122</v>
      </c>
      <c r="G3" t="s">
        <v>12</v>
      </c>
      <c r="H3">
        <v>112650</v>
      </c>
    </row>
    <row r="4" spans="2:8" x14ac:dyDescent="0.3">
      <c r="B4" t="s">
        <v>176</v>
      </c>
      <c r="C4" t="s">
        <v>8</v>
      </c>
      <c r="D4">
        <v>32</v>
      </c>
      <c r="E4" t="s">
        <v>13</v>
      </c>
      <c r="F4" s="4">
        <v>44293</v>
      </c>
      <c r="G4" t="s">
        <v>12</v>
      </c>
      <c r="H4">
        <v>43840</v>
      </c>
    </row>
    <row r="5" spans="2:8" x14ac:dyDescent="0.3">
      <c r="B5" t="s">
        <v>143</v>
      </c>
      <c r="C5" t="s">
        <v>15</v>
      </c>
      <c r="D5">
        <v>31</v>
      </c>
      <c r="E5" t="s">
        <v>16</v>
      </c>
      <c r="F5" s="4">
        <v>44663</v>
      </c>
      <c r="G5" t="s">
        <v>9</v>
      </c>
      <c r="H5">
        <v>103550</v>
      </c>
    </row>
    <row r="6" spans="2:8" x14ac:dyDescent="0.3">
      <c r="B6" t="s">
        <v>201</v>
      </c>
      <c r="C6" t="s">
        <v>8</v>
      </c>
      <c r="D6">
        <v>32</v>
      </c>
      <c r="E6" t="s">
        <v>16</v>
      </c>
      <c r="F6" s="4">
        <v>44339</v>
      </c>
      <c r="G6" t="s">
        <v>56</v>
      </c>
      <c r="H6">
        <v>45510</v>
      </c>
    </row>
    <row r="7" spans="2:8" x14ac:dyDescent="0.3">
      <c r="B7" t="s">
        <v>142</v>
      </c>
      <c r="D7">
        <v>37</v>
      </c>
      <c r="E7" t="s">
        <v>24</v>
      </c>
      <c r="F7" s="4">
        <v>44085</v>
      </c>
      <c r="G7" t="s">
        <v>21</v>
      </c>
      <c r="H7">
        <v>115440</v>
      </c>
    </row>
    <row r="8" spans="2:8" x14ac:dyDescent="0.3">
      <c r="B8" t="s">
        <v>202</v>
      </c>
      <c r="C8" t="s">
        <v>8</v>
      </c>
      <c r="D8">
        <v>38</v>
      </c>
      <c r="E8" t="s">
        <v>13</v>
      </c>
      <c r="F8" s="4">
        <v>44268</v>
      </c>
      <c r="G8" t="s">
        <v>19</v>
      </c>
      <c r="H8">
        <v>56870</v>
      </c>
    </row>
    <row r="9" spans="2:8" x14ac:dyDescent="0.3">
      <c r="B9" t="s">
        <v>169</v>
      </c>
      <c r="C9" t="s">
        <v>8</v>
      </c>
      <c r="D9">
        <v>25</v>
      </c>
      <c r="E9" t="s">
        <v>16</v>
      </c>
      <c r="F9" s="4">
        <v>44144</v>
      </c>
      <c r="G9" t="s">
        <v>19</v>
      </c>
      <c r="H9">
        <v>92700</v>
      </c>
    </row>
    <row r="10" spans="2:8" x14ac:dyDescent="0.3">
      <c r="B10" t="s">
        <v>145</v>
      </c>
      <c r="D10">
        <v>32</v>
      </c>
      <c r="E10" t="s">
        <v>16</v>
      </c>
      <c r="F10" s="4">
        <v>44713</v>
      </c>
      <c r="G10" t="s">
        <v>12</v>
      </c>
      <c r="H10">
        <v>91310</v>
      </c>
    </row>
    <row r="11" spans="2:8" x14ac:dyDescent="0.3">
      <c r="B11" t="s">
        <v>115</v>
      </c>
      <c r="C11" t="s">
        <v>15</v>
      </c>
      <c r="D11">
        <v>33</v>
      </c>
      <c r="E11" t="s">
        <v>16</v>
      </c>
      <c r="F11" s="4">
        <v>44324</v>
      </c>
      <c r="G11" t="s">
        <v>19</v>
      </c>
      <c r="H11">
        <v>74550</v>
      </c>
    </row>
    <row r="12" spans="2:8" x14ac:dyDescent="0.3">
      <c r="B12" t="s">
        <v>128</v>
      </c>
      <c r="C12" t="s">
        <v>15</v>
      </c>
      <c r="D12">
        <v>25</v>
      </c>
      <c r="E12" t="s">
        <v>13</v>
      </c>
      <c r="F12" s="4">
        <v>44665</v>
      </c>
      <c r="G12" t="s">
        <v>9</v>
      </c>
      <c r="H12">
        <v>109190</v>
      </c>
    </row>
    <row r="13" spans="2:8" x14ac:dyDescent="0.3">
      <c r="B13" t="s">
        <v>194</v>
      </c>
      <c r="C13" t="s">
        <v>8</v>
      </c>
      <c r="D13">
        <v>40</v>
      </c>
      <c r="E13" t="s">
        <v>16</v>
      </c>
      <c r="F13" s="4">
        <v>44320</v>
      </c>
      <c r="G13" t="s">
        <v>12</v>
      </c>
      <c r="H13">
        <v>104410</v>
      </c>
    </row>
    <row r="14" spans="2:8" x14ac:dyDescent="0.3">
      <c r="B14" t="s">
        <v>177</v>
      </c>
      <c r="C14" t="s">
        <v>15</v>
      </c>
      <c r="D14">
        <v>30</v>
      </c>
      <c r="E14" t="s">
        <v>16</v>
      </c>
      <c r="F14" s="4">
        <v>44544</v>
      </c>
      <c r="G14" t="s">
        <v>21</v>
      </c>
      <c r="H14">
        <v>96800</v>
      </c>
    </row>
    <row r="15" spans="2:8" x14ac:dyDescent="0.3">
      <c r="B15" t="s">
        <v>123</v>
      </c>
      <c r="C15" t="s">
        <v>15</v>
      </c>
      <c r="D15">
        <v>28</v>
      </c>
      <c r="E15" t="s">
        <v>13</v>
      </c>
      <c r="F15" s="4">
        <v>43980</v>
      </c>
      <c r="G15" t="s">
        <v>21</v>
      </c>
      <c r="H15">
        <v>48170</v>
      </c>
    </row>
    <row r="16" spans="2:8" x14ac:dyDescent="0.3">
      <c r="B16" t="s">
        <v>140</v>
      </c>
      <c r="C16" t="s">
        <v>15</v>
      </c>
      <c r="D16">
        <v>21</v>
      </c>
      <c r="E16" t="s">
        <v>16</v>
      </c>
      <c r="F16" s="4">
        <v>44042</v>
      </c>
      <c r="G16" t="s">
        <v>9</v>
      </c>
      <c r="H16">
        <v>37920</v>
      </c>
    </row>
    <row r="17" spans="2:8" x14ac:dyDescent="0.3">
      <c r="B17" t="s">
        <v>178</v>
      </c>
      <c r="C17" t="s">
        <v>15</v>
      </c>
      <c r="D17">
        <v>34</v>
      </c>
      <c r="E17" t="s">
        <v>16</v>
      </c>
      <c r="F17" s="4">
        <v>44642</v>
      </c>
      <c r="G17" t="s">
        <v>9</v>
      </c>
      <c r="H17">
        <v>112650</v>
      </c>
    </row>
    <row r="18" spans="2:8" x14ac:dyDescent="0.3">
      <c r="B18" t="s">
        <v>165</v>
      </c>
      <c r="C18" t="s">
        <v>8</v>
      </c>
      <c r="D18">
        <v>34</v>
      </c>
      <c r="E18" t="s">
        <v>24</v>
      </c>
      <c r="F18" s="4">
        <v>44660</v>
      </c>
      <c r="G18" t="s">
        <v>19</v>
      </c>
      <c r="H18">
        <v>49630</v>
      </c>
    </row>
    <row r="19" spans="2:8" x14ac:dyDescent="0.3">
      <c r="B19" t="s">
        <v>199</v>
      </c>
      <c r="C19" t="s">
        <v>15</v>
      </c>
      <c r="D19">
        <v>36</v>
      </c>
      <c r="E19" t="s">
        <v>16</v>
      </c>
      <c r="F19" s="4">
        <v>43958</v>
      </c>
      <c r="G19" t="s">
        <v>12</v>
      </c>
      <c r="H19">
        <v>118840</v>
      </c>
    </row>
    <row r="20" spans="2:8" x14ac:dyDescent="0.3">
      <c r="B20" t="s">
        <v>159</v>
      </c>
      <c r="C20" t="s">
        <v>15</v>
      </c>
      <c r="D20">
        <v>30</v>
      </c>
      <c r="E20" t="s">
        <v>16</v>
      </c>
      <c r="F20" s="4">
        <v>44789</v>
      </c>
      <c r="G20" t="s">
        <v>12</v>
      </c>
      <c r="H20">
        <v>69710</v>
      </c>
    </row>
    <row r="21" spans="2:8" x14ac:dyDescent="0.3">
      <c r="B21" t="s">
        <v>197</v>
      </c>
      <c r="C21" t="s">
        <v>15</v>
      </c>
      <c r="D21">
        <v>20</v>
      </c>
      <c r="E21" t="s">
        <v>16</v>
      </c>
      <c r="F21" s="4">
        <v>44683</v>
      </c>
      <c r="G21" t="s">
        <v>9</v>
      </c>
      <c r="H21">
        <v>79570</v>
      </c>
    </row>
    <row r="22" spans="2:8" x14ac:dyDescent="0.3">
      <c r="B22" t="s">
        <v>154</v>
      </c>
      <c r="C22" t="s">
        <v>8</v>
      </c>
      <c r="D22">
        <v>22</v>
      </c>
      <c r="E22" t="s">
        <v>13</v>
      </c>
      <c r="F22" s="4">
        <v>44388</v>
      </c>
      <c r="G22" t="s">
        <v>9</v>
      </c>
      <c r="H22">
        <v>76900</v>
      </c>
    </row>
    <row r="23" spans="2:8" x14ac:dyDescent="0.3">
      <c r="B23" t="s">
        <v>182</v>
      </c>
      <c r="C23" t="s">
        <v>15</v>
      </c>
      <c r="D23">
        <v>27</v>
      </c>
      <c r="E23" t="s">
        <v>16</v>
      </c>
      <c r="F23" s="4">
        <v>44073</v>
      </c>
      <c r="G23" t="s">
        <v>19</v>
      </c>
      <c r="H23">
        <v>54970</v>
      </c>
    </row>
    <row r="24" spans="2:8" x14ac:dyDescent="0.3">
      <c r="B24" t="s">
        <v>118</v>
      </c>
      <c r="C24" t="s">
        <v>15</v>
      </c>
      <c r="D24">
        <v>37</v>
      </c>
      <c r="E24" t="s">
        <v>24</v>
      </c>
      <c r="F24" s="4">
        <v>44277</v>
      </c>
      <c r="G24" t="s">
        <v>12</v>
      </c>
      <c r="H24">
        <v>88050</v>
      </c>
    </row>
    <row r="25" spans="2:8" x14ac:dyDescent="0.3">
      <c r="B25" t="s">
        <v>192</v>
      </c>
      <c r="C25" t="s">
        <v>15</v>
      </c>
      <c r="D25">
        <v>43</v>
      </c>
      <c r="E25" t="s">
        <v>16</v>
      </c>
      <c r="F25" s="4">
        <v>44558</v>
      </c>
      <c r="G25" t="s">
        <v>19</v>
      </c>
      <c r="H25">
        <v>36040</v>
      </c>
    </row>
    <row r="26" spans="2:8" x14ac:dyDescent="0.3">
      <c r="B26" t="s">
        <v>111</v>
      </c>
      <c r="C26" t="s">
        <v>8</v>
      </c>
      <c r="D26">
        <v>42</v>
      </c>
      <c r="E26" t="s">
        <v>10</v>
      </c>
      <c r="F26" s="4">
        <v>44718</v>
      </c>
      <c r="G26" t="s">
        <v>9</v>
      </c>
      <c r="H26">
        <v>75000</v>
      </c>
    </row>
    <row r="27" spans="2:8" x14ac:dyDescent="0.3">
      <c r="B27" t="s">
        <v>149</v>
      </c>
      <c r="C27" t="s">
        <v>15</v>
      </c>
      <c r="D27">
        <v>35</v>
      </c>
      <c r="E27" t="s">
        <v>16</v>
      </c>
      <c r="F27" s="4">
        <v>44666</v>
      </c>
      <c r="G27" t="s">
        <v>9</v>
      </c>
      <c r="H27">
        <v>40400</v>
      </c>
    </row>
    <row r="28" spans="2:8" x14ac:dyDescent="0.3">
      <c r="B28" t="s">
        <v>196</v>
      </c>
      <c r="C28" t="s">
        <v>15</v>
      </c>
      <c r="D28">
        <v>24</v>
      </c>
      <c r="E28" t="s">
        <v>16</v>
      </c>
      <c r="F28" s="4">
        <v>44625</v>
      </c>
      <c r="G28" t="s">
        <v>12</v>
      </c>
      <c r="H28">
        <v>100420</v>
      </c>
    </row>
    <row r="29" spans="2:8" x14ac:dyDescent="0.3">
      <c r="B29" t="s">
        <v>120</v>
      </c>
      <c r="C29" t="s">
        <v>8</v>
      </c>
      <c r="D29">
        <v>31</v>
      </c>
      <c r="E29" t="s">
        <v>16</v>
      </c>
      <c r="F29" s="4">
        <v>44604</v>
      </c>
      <c r="G29" t="s">
        <v>12</v>
      </c>
      <c r="H29">
        <v>58100</v>
      </c>
    </row>
    <row r="30" spans="2:8" x14ac:dyDescent="0.3">
      <c r="B30" t="s">
        <v>114</v>
      </c>
      <c r="C30" t="s">
        <v>8</v>
      </c>
      <c r="D30">
        <v>44</v>
      </c>
      <c r="E30" t="s">
        <v>16</v>
      </c>
      <c r="F30" s="4">
        <v>44985</v>
      </c>
      <c r="G30" t="s">
        <v>12</v>
      </c>
      <c r="H30">
        <v>114870</v>
      </c>
    </row>
    <row r="31" spans="2:8" x14ac:dyDescent="0.3">
      <c r="B31" t="s">
        <v>158</v>
      </c>
      <c r="C31" t="s">
        <v>8</v>
      </c>
      <c r="D31">
        <v>32</v>
      </c>
      <c r="E31" t="s">
        <v>16</v>
      </c>
      <c r="F31" s="4">
        <v>44549</v>
      </c>
      <c r="G31" t="s">
        <v>9</v>
      </c>
      <c r="H31">
        <v>41570</v>
      </c>
    </row>
    <row r="32" spans="2:8" x14ac:dyDescent="0.3">
      <c r="B32" t="s">
        <v>173</v>
      </c>
      <c r="C32" t="s">
        <v>8</v>
      </c>
      <c r="D32">
        <v>30</v>
      </c>
      <c r="E32" t="s">
        <v>16</v>
      </c>
      <c r="F32" s="4">
        <v>44800</v>
      </c>
      <c r="G32" t="s">
        <v>9</v>
      </c>
      <c r="H32">
        <v>112570</v>
      </c>
    </row>
    <row r="33" spans="2:8" x14ac:dyDescent="0.3">
      <c r="B33" t="s">
        <v>151</v>
      </c>
      <c r="C33" t="s">
        <v>15</v>
      </c>
      <c r="D33">
        <v>26</v>
      </c>
      <c r="E33" t="s">
        <v>16</v>
      </c>
      <c r="F33" s="4">
        <v>44164</v>
      </c>
      <c r="G33" t="s">
        <v>9</v>
      </c>
      <c r="H33">
        <v>47360</v>
      </c>
    </row>
    <row r="34" spans="2:8" x14ac:dyDescent="0.3">
      <c r="B34" t="s">
        <v>126</v>
      </c>
      <c r="C34" t="s">
        <v>8</v>
      </c>
      <c r="D34">
        <v>21</v>
      </c>
      <c r="E34" t="s">
        <v>16</v>
      </c>
      <c r="F34" s="4">
        <v>44256</v>
      </c>
      <c r="G34" t="s">
        <v>21</v>
      </c>
      <c r="H34">
        <v>65920</v>
      </c>
    </row>
    <row r="35" spans="2:8" x14ac:dyDescent="0.3">
      <c r="B35" t="s">
        <v>200</v>
      </c>
      <c r="C35" t="s">
        <v>8</v>
      </c>
      <c r="D35">
        <v>28</v>
      </c>
      <c r="E35" t="s">
        <v>16</v>
      </c>
      <c r="F35" s="4">
        <v>44571</v>
      </c>
      <c r="G35" t="s">
        <v>9</v>
      </c>
      <c r="H35">
        <v>99970</v>
      </c>
    </row>
    <row r="36" spans="2:8" x14ac:dyDescent="0.3">
      <c r="B36" t="s">
        <v>133</v>
      </c>
      <c r="C36" t="s">
        <v>8</v>
      </c>
      <c r="D36">
        <v>25</v>
      </c>
      <c r="E36" t="s">
        <v>13</v>
      </c>
      <c r="F36" s="4">
        <v>44633</v>
      </c>
      <c r="G36" t="s">
        <v>12</v>
      </c>
      <c r="H36">
        <v>80700</v>
      </c>
    </row>
    <row r="37" spans="2:8" x14ac:dyDescent="0.3">
      <c r="B37" t="s">
        <v>155</v>
      </c>
      <c r="C37" t="s">
        <v>15</v>
      </c>
      <c r="D37">
        <v>24</v>
      </c>
      <c r="E37" t="s">
        <v>24</v>
      </c>
      <c r="F37" s="4">
        <v>44375</v>
      </c>
      <c r="G37" t="s">
        <v>21</v>
      </c>
      <c r="H37">
        <v>52610</v>
      </c>
    </row>
    <row r="38" spans="2:8" x14ac:dyDescent="0.3">
      <c r="B38" t="s">
        <v>180</v>
      </c>
      <c r="C38" t="s">
        <v>15</v>
      </c>
      <c r="D38">
        <v>29</v>
      </c>
      <c r="E38" t="s">
        <v>24</v>
      </c>
      <c r="F38" s="4">
        <v>44119</v>
      </c>
      <c r="G38" t="s">
        <v>12</v>
      </c>
      <c r="H38">
        <v>112110</v>
      </c>
    </row>
    <row r="39" spans="2:8" x14ac:dyDescent="0.3">
      <c r="B39" t="s">
        <v>152</v>
      </c>
      <c r="C39" t="s">
        <v>8</v>
      </c>
      <c r="D39">
        <v>27</v>
      </c>
      <c r="E39" t="s">
        <v>16</v>
      </c>
      <c r="F39" s="4">
        <v>44061</v>
      </c>
      <c r="G39" t="s">
        <v>56</v>
      </c>
      <c r="H39">
        <v>119110</v>
      </c>
    </row>
    <row r="40" spans="2:8" x14ac:dyDescent="0.3">
      <c r="B40" t="s">
        <v>150</v>
      </c>
      <c r="C40" t="s">
        <v>15</v>
      </c>
      <c r="D40">
        <v>22</v>
      </c>
      <c r="E40" t="s">
        <v>13</v>
      </c>
      <c r="F40" s="4">
        <v>44384</v>
      </c>
      <c r="G40" t="s">
        <v>19</v>
      </c>
      <c r="H40">
        <v>112780</v>
      </c>
    </row>
    <row r="41" spans="2:8" x14ac:dyDescent="0.3">
      <c r="B41" t="s">
        <v>175</v>
      </c>
      <c r="C41" t="s">
        <v>8</v>
      </c>
      <c r="D41">
        <v>36</v>
      </c>
      <c r="E41" t="s">
        <v>16</v>
      </c>
      <c r="F41" s="4">
        <v>44023</v>
      </c>
      <c r="G41" t="s">
        <v>9</v>
      </c>
      <c r="H41">
        <v>114890</v>
      </c>
    </row>
    <row r="42" spans="2:8" x14ac:dyDescent="0.3">
      <c r="B42" t="s">
        <v>146</v>
      </c>
      <c r="C42" t="s">
        <v>15</v>
      </c>
      <c r="D42">
        <v>27</v>
      </c>
      <c r="E42" t="s">
        <v>16</v>
      </c>
      <c r="F42" s="4">
        <v>44506</v>
      </c>
      <c r="G42" t="s">
        <v>21</v>
      </c>
      <c r="H42">
        <v>48980</v>
      </c>
    </row>
    <row r="43" spans="2:8" x14ac:dyDescent="0.3">
      <c r="B43" t="s">
        <v>170</v>
      </c>
      <c r="C43" t="s">
        <v>15</v>
      </c>
      <c r="D43">
        <v>21</v>
      </c>
      <c r="E43" t="s">
        <v>16</v>
      </c>
      <c r="F43" s="4">
        <v>44180</v>
      </c>
      <c r="G43" t="s">
        <v>56</v>
      </c>
      <c r="H43">
        <v>75880</v>
      </c>
    </row>
    <row r="44" spans="2:8" x14ac:dyDescent="0.3">
      <c r="B44" t="s">
        <v>167</v>
      </c>
      <c r="C44" t="s">
        <v>8</v>
      </c>
      <c r="D44">
        <v>28</v>
      </c>
      <c r="E44" t="s">
        <v>16</v>
      </c>
      <c r="F44" s="4">
        <v>44296</v>
      </c>
      <c r="G44" t="s">
        <v>19</v>
      </c>
      <c r="H44">
        <v>53240</v>
      </c>
    </row>
    <row r="45" spans="2:8" x14ac:dyDescent="0.3">
      <c r="B45" t="s">
        <v>122</v>
      </c>
      <c r="C45" t="s">
        <v>8</v>
      </c>
      <c r="D45">
        <v>34</v>
      </c>
      <c r="E45" t="s">
        <v>16</v>
      </c>
      <c r="F45" s="4">
        <v>44397</v>
      </c>
      <c r="G45" t="s">
        <v>21</v>
      </c>
      <c r="H45">
        <v>85000</v>
      </c>
    </row>
    <row r="46" spans="2:8" x14ac:dyDescent="0.3">
      <c r="B46" t="s">
        <v>179</v>
      </c>
      <c r="C46" t="s">
        <v>8</v>
      </c>
      <c r="D46">
        <v>21</v>
      </c>
      <c r="E46" t="s">
        <v>16</v>
      </c>
      <c r="F46" s="4">
        <v>44619</v>
      </c>
      <c r="G46" t="s">
        <v>12</v>
      </c>
      <c r="H46">
        <v>33920</v>
      </c>
    </row>
    <row r="47" spans="2:8" x14ac:dyDescent="0.3">
      <c r="B47" t="s">
        <v>188</v>
      </c>
      <c r="C47" t="s">
        <v>8</v>
      </c>
      <c r="D47">
        <v>33</v>
      </c>
      <c r="E47" t="s">
        <v>16</v>
      </c>
      <c r="F47" s="4">
        <v>44253</v>
      </c>
      <c r="G47" t="s">
        <v>12</v>
      </c>
      <c r="H47">
        <v>75280</v>
      </c>
    </row>
    <row r="48" spans="2:8" x14ac:dyDescent="0.3">
      <c r="B48" t="s">
        <v>130</v>
      </c>
      <c r="C48" t="s">
        <v>8</v>
      </c>
      <c r="D48">
        <v>34</v>
      </c>
      <c r="E48" t="s">
        <v>16</v>
      </c>
      <c r="F48" s="4">
        <v>44594</v>
      </c>
      <c r="G48" t="s">
        <v>21</v>
      </c>
      <c r="H48">
        <v>58940</v>
      </c>
    </row>
    <row r="49" spans="2:8" x14ac:dyDescent="0.3">
      <c r="B49" t="s">
        <v>136</v>
      </c>
      <c r="C49" t="s">
        <v>8</v>
      </c>
      <c r="D49">
        <v>28</v>
      </c>
      <c r="E49" t="s">
        <v>16</v>
      </c>
      <c r="F49" s="4">
        <v>44425</v>
      </c>
      <c r="G49" t="s">
        <v>9</v>
      </c>
      <c r="H49">
        <v>104770</v>
      </c>
    </row>
    <row r="50" spans="2:8" x14ac:dyDescent="0.3">
      <c r="B50" t="s">
        <v>125</v>
      </c>
      <c r="C50" t="s">
        <v>15</v>
      </c>
      <c r="D50">
        <v>21</v>
      </c>
      <c r="E50" t="s">
        <v>16</v>
      </c>
      <c r="F50" s="4">
        <v>44701</v>
      </c>
      <c r="G50" t="s">
        <v>9</v>
      </c>
      <c r="H50">
        <v>57090</v>
      </c>
    </row>
    <row r="51" spans="2:8" x14ac:dyDescent="0.3">
      <c r="B51" t="s">
        <v>160</v>
      </c>
      <c r="C51" t="s">
        <v>15</v>
      </c>
      <c r="D51">
        <v>27</v>
      </c>
      <c r="E51" t="s">
        <v>13</v>
      </c>
      <c r="F51" s="4">
        <v>44174</v>
      </c>
      <c r="G51" t="s">
        <v>21</v>
      </c>
      <c r="H51">
        <v>91650</v>
      </c>
    </row>
    <row r="52" spans="2:8" x14ac:dyDescent="0.3">
      <c r="B52" t="s">
        <v>183</v>
      </c>
      <c r="C52" t="s">
        <v>15</v>
      </c>
      <c r="D52">
        <v>42</v>
      </c>
      <c r="E52" t="s">
        <v>24</v>
      </c>
      <c r="F52" s="4">
        <v>44670</v>
      </c>
      <c r="G52" t="s">
        <v>21</v>
      </c>
      <c r="H52">
        <v>70270</v>
      </c>
    </row>
    <row r="53" spans="2:8" x14ac:dyDescent="0.3">
      <c r="B53" t="s">
        <v>129</v>
      </c>
      <c r="C53" t="s">
        <v>8</v>
      </c>
      <c r="D53">
        <v>28</v>
      </c>
      <c r="E53" t="s">
        <v>16</v>
      </c>
      <c r="F53" s="4">
        <v>44124</v>
      </c>
      <c r="G53" t="s">
        <v>21</v>
      </c>
      <c r="H53">
        <v>75970</v>
      </c>
    </row>
    <row r="54" spans="2:8" x14ac:dyDescent="0.3">
      <c r="B54" t="s">
        <v>112</v>
      </c>
      <c r="D54">
        <v>27</v>
      </c>
      <c r="E54" t="s">
        <v>13</v>
      </c>
      <c r="F54" s="4">
        <v>44212</v>
      </c>
      <c r="G54" t="s">
        <v>12</v>
      </c>
      <c r="H54">
        <v>90700</v>
      </c>
    </row>
    <row r="55" spans="2:8" x14ac:dyDescent="0.3">
      <c r="B55" t="s">
        <v>131</v>
      </c>
      <c r="C55" t="s">
        <v>15</v>
      </c>
      <c r="D55">
        <v>30</v>
      </c>
      <c r="E55" t="s">
        <v>16</v>
      </c>
      <c r="F55" s="4">
        <v>44607</v>
      </c>
      <c r="G55" t="s">
        <v>9</v>
      </c>
      <c r="H55">
        <v>60570</v>
      </c>
    </row>
    <row r="56" spans="2:8" x14ac:dyDescent="0.3">
      <c r="B56" t="s">
        <v>134</v>
      </c>
      <c r="C56" t="s">
        <v>15</v>
      </c>
      <c r="D56">
        <v>33</v>
      </c>
      <c r="E56" t="s">
        <v>16</v>
      </c>
      <c r="F56" s="4">
        <v>44103</v>
      </c>
      <c r="G56" t="s">
        <v>9</v>
      </c>
      <c r="H56">
        <v>115920</v>
      </c>
    </row>
    <row r="57" spans="2:8" x14ac:dyDescent="0.3">
      <c r="B57" t="s">
        <v>186</v>
      </c>
      <c r="C57" t="s">
        <v>8</v>
      </c>
      <c r="D57">
        <v>33</v>
      </c>
      <c r="E57" t="s">
        <v>16</v>
      </c>
      <c r="F57" s="4">
        <v>44006</v>
      </c>
      <c r="G57" t="s">
        <v>21</v>
      </c>
      <c r="H57">
        <v>65360</v>
      </c>
    </row>
    <row r="58" spans="2:8" x14ac:dyDescent="0.3">
      <c r="B58" t="s">
        <v>116</v>
      </c>
      <c r="D58">
        <v>30</v>
      </c>
      <c r="E58" t="s">
        <v>16</v>
      </c>
      <c r="F58" s="4">
        <v>44535</v>
      </c>
      <c r="G58" t="s">
        <v>21</v>
      </c>
      <c r="H58">
        <v>64000</v>
      </c>
    </row>
    <row r="59" spans="2:8" x14ac:dyDescent="0.3">
      <c r="B59" t="s">
        <v>195</v>
      </c>
      <c r="C59" t="s">
        <v>8</v>
      </c>
      <c r="D59">
        <v>34</v>
      </c>
      <c r="E59" t="s">
        <v>16</v>
      </c>
      <c r="F59" s="4">
        <v>44383</v>
      </c>
      <c r="G59" t="s">
        <v>21</v>
      </c>
      <c r="H59">
        <v>92450</v>
      </c>
    </row>
    <row r="60" spans="2:8" x14ac:dyDescent="0.3">
      <c r="B60" t="s">
        <v>113</v>
      </c>
      <c r="C60" t="s">
        <v>15</v>
      </c>
      <c r="D60">
        <v>31</v>
      </c>
      <c r="E60" t="s">
        <v>16</v>
      </c>
      <c r="F60" s="4">
        <v>44450</v>
      </c>
      <c r="G60" t="s">
        <v>12</v>
      </c>
      <c r="H60">
        <v>48950</v>
      </c>
    </row>
    <row r="61" spans="2:8" x14ac:dyDescent="0.3">
      <c r="B61" t="s">
        <v>185</v>
      </c>
      <c r="C61" t="s">
        <v>8</v>
      </c>
      <c r="D61">
        <v>27</v>
      </c>
      <c r="E61" t="s">
        <v>16</v>
      </c>
      <c r="F61" s="4">
        <v>44625</v>
      </c>
      <c r="G61" t="s">
        <v>12</v>
      </c>
      <c r="H61">
        <v>83750</v>
      </c>
    </row>
    <row r="62" spans="2:8" x14ac:dyDescent="0.3">
      <c r="B62" t="s">
        <v>166</v>
      </c>
      <c r="C62" t="s">
        <v>8</v>
      </c>
      <c r="D62">
        <v>40</v>
      </c>
      <c r="E62" t="s">
        <v>16</v>
      </c>
      <c r="F62" s="4">
        <v>44276</v>
      </c>
      <c r="G62" t="s">
        <v>12</v>
      </c>
      <c r="H62">
        <v>87620</v>
      </c>
    </row>
    <row r="63" spans="2:8" x14ac:dyDescent="0.3">
      <c r="B63" t="s">
        <v>184</v>
      </c>
      <c r="C63" t="s">
        <v>8</v>
      </c>
      <c r="D63">
        <v>20</v>
      </c>
      <c r="E63" t="s">
        <v>24</v>
      </c>
      <c r="F63" s="4">
        <v>44476</v>
      </c>
      <c r="G63" t="s">
        <v>19</v>
      </c>
      <c r="H63">
        <v>68900</v>
      </c>
    </row>
    <row r="64" spans="2:8" x14ac:dyDescent="0.3">
      <c r="B64" t="s">
        <v>157</v>
      </c>
      <c r="C64" t="s">
        <v>15</v>
      </c>
      <c r="D64">
        <v>32</v>
      </c>
      <c r="E64" t="s">
        <v>16</v>
      </c>
      <c r="F64" s="4">
        <v>44403</v>
      </c>
      <c r="G64" t="s">
        <v>19</v>
      </c>
      <c r="H64">
        <v>53540</v>
      </c>
    </row>
    <row r="65" spans="2:8" x14ac:dyDescent="0.3">
      <c r="B65" t="s">
        <v>172</v>
      </c>
      <c r="C65" t="s">
        <v>15</v>
      </c>
      <c r="D65">
        <v>28</v>
      </c>
      <c r="E65" t="s">
        <v>42</v>
      </c>
      <c r="F65" s="4">
        <v>44758</v>
      </c>
      <c r="G65" t="s">
        <v>19</v>
      </c>
      <c r="H65">
        <v>43510</v>
      </c>
    </row>
    <row r="66" spans="2:8" x14ac:dyDescent="0.3">
      <c r="B66" t="s">
        <v>127</v>
      </c>
      <c r="C66" t="s">
        <v>8</v>
      </c>
      <c r="D66">
        <v>38</v>
      </c>
      <c r="E66" t="s">
        <v>10</v>
      </c>
      <c r="F66" s="4">
        <v>44316</v>
      </c>
      <c r="G66" t="s">
        <v>19</v>
      </c>
      <c r="H66">
        <v>109160</v>
      </c>
    </row>
    <row r="67" spans="2:8" x14ac:dyDescent="0.3">
      <c r="B67" t="s">
        <v>198</v>
      </c>
      <c r="C67" t="s">
        <v>15</v>
      </c>
      <c r="D67">
        <v>40</v>
      </c>
      <c r="E67" t="s">
        <v>16</v>
      </c>
      <c r="F67" s="4">
        <v>44204</v>
      </c>
      <c r="G67" t="s">
        <v>9</v>
      </c>
      <c r="H67">
        <v>99750</v>
      </c>
    </row>
    <row r="68" spans="2:8" x14ac:dyDescent="0.3">
      <c r="B68" t="s">
        <v>124</v>
      </c>
      <c r="C68" t="s">
        <v>8</v>
      </c>
      <c r="D68">
        <v>31</v>
      </c>
      <c r="E68" t="s">
        <v>16</v>
      </c>
      <c r="F68" s="4">
        <v>44084</v>
      </c>
      <c r="G68" t="s">
        <v>12</v>
      </c>
      <c r="H68">
        <v>41980</v>
      </c>
    </row>
    <row r="69" spans="2:8" x14ac:dyDescent="0.3">
      <c r="B69" t="s">
        <v>187</v>
      </c>
      <c r="C69" t="s">
        <v>15</v>
      </c>
      <c r="D69">
        <v>36</v>
      </c>
      <c r="E69" t="s">
        <v>16</v>
      </c>
      <c r="F69" s="4">
        <v>44272</v>
      </c>
      <c r="G69" t="s">
        <v>21</v>
      </c>
      <c r="H69">
        <v>71380</v>
      </c>
    </row>
    <row r="70" spans="2:8" x14ac:dyDescent="0.3">
      <c r="B70" t="s">
        <v>191</v>
      </c>
      <c r="C70" t="s">
        <v>15</v>
      </c>
      <c r="D70">
        <v>27</v>
      </c>
      <c r="E70" t="s">
        <v>42</v>
      </c>
      <c r="F70" s="4">
        <v>44547</v>
      </c>
      <c r="G70" t="s">
        <v>9</v>
      </c>
      <c r="H70">
        <v>113280</v>
      </c>
    </row>
    <row r="71" spans="2:8" x14ac:dyDescent="0.3">
      <c r="B71" t="s">
        <v>181</v>
      </c>
      <c r="C71" t="s">
        <v>8</v>
      </c>
      <c r="D71">
        <v>33</v>
      </c>
      <c r="E71" t="s">
        <v>16</v>
      </c>
      <c r="F71" s="4">
        <v>44747</v>
      </c>
      <c r="G71" t="s">
        <v>21</v>
      </c>
      <c r="H71">
        <v>86570</v>
      </c>
    </row>
    <row r="72" spans="2:8" x14ac:dyDescent="0.3">
      <c r="B72" t="s">
        <v>139</v>
      </c>
      <c r="C72" t="s">
        <v>15</v>
      </c>
      <c r="D72">
        <v>26</v>
      </c>
      <c r="E72" t="s">
        <v>16</v>
      </c>
      <c r="F72" s="4">
        <v>44350</v>
      </c>
      <c r="G72" t="s">
        <v>9</v>
      </c>
      <c r="H72">
        <v>53540</v>
      </c>
    </row>
    <row r="73" spans="2:8" x14ac:dyDescent="0.3">
      <c r="B73" t="s">
        <v>190</v>
      </c>
      <c r="C73" t="s">
        <v>15</v>
      </c>
      <c r="D73">
        <v>37</v>
      </c>
      <c r="E73" t="s">
        <v>16</v>
      </c>
      <c r="F73" s="4">
        <v>44640</v>
      </c>
      <c r="G73" t="s">
        <v>12</v>
      </c>
      <c r="H73">
        <v>69070</v>
      </c>
    </row>
    <row r="74" spans="2:8" x14ac:dyDescent="0.3">
      <c r="B74" t="s">
        <v>121</v>
      </c>
      <c r="C74" t="s">
        <v>8</v>
      </c>
      <c r="D74">
        <v>30</v>
      </c>
      <c r="E74" t="s">
        <v>24</v>
      </c>
      <c r="F74" s="4">
        <v>44328</v>
      </c>
      <c r="G74" t="s">
        <v>21</v>
      </c>
      <c r="H74">
        <v>67910</v>
      </c>
    </row>
    <row r="75" spans="2:8" x14ac:dyDescent="0.3">
      <c r="B75" t="s">
        <v>119</v>
      </c>
      <c r="C75" t="s">
        <v>15</v>
      </c>
      <c r="D75">
        <v>30</v>
      </c>
      <c r="E75" t="s">
        <v>16</v>
      </c>
      <c r="F75" s="4">
        <v>44214</v>
      </c>
      <c r="G75" t="s">
        <v>12</v>
      </c>
      <c r="H75">
        <v>69120</v>
      </c>
    </row>
    <row r="76" spans="2:8" x14ac:dyDescent="0.3">
      <c r="B76" t="s">
        <v>132</v>
      </c>
      <c r="C76" t="s">
        <v>8</v>
      </c>
      <c r="D76">
        <v>34</v>
      </c>
      <c r="E76" t="s">
        <v>16</v>
      </c>
      <c r="F76" s="4">
        <v>44550</v>
      </c>
      <c r="G76" t="s">
        <v>21</v>
      </c>
      <c r="H76">
        <v>60130</v>
      </c>
    </row>
    <row r="77" spans="2:8" x14ac:dyDescent="0.3">
      <c r="B77" t="s">
        <v>161</v>
      </c>
      <c r="C77" t="s">
        <v>15</v>
      </c>
      <c r="D77">
        <v>23</v>
      </c>
      <c r="E77" t="s">
        <v>16</v>
      </c>
      <c r="F77" s="4">
        <v>44378</v>
      </c>
      <c r="G77" t="s">
        <v>9</v>
      </c>
      <c r="H77">
        <v>106460</v>
      </c>
    </row>
    <row r="78" spans="2:8" x14ac:dyDescent="0.3">
      <c r="B78" t="s">
        <v>148</v>
      </c>
      <c r="C78" t="s">
        <v>8</v>
      </c>
      <c r="D78">
        <v>37</v>
      </c>
      <c r="E78" t="s">
        <v>16</v>
      </c>
      <c r="F78" s="4">
        <v>44389</v>
      </c>
      <c r="G78" t="s">
        <v>56</v>
      </c>
      <c r="H78">
        <v>118100</v>
      </c>
    </row>
    <row r="79" spans="2:8" x14ac:dyDescent="0.3">
      <c r="B79" t="s">
        <v>164</v>
      </c>
      <c r="C79" t="s">
        <v>8</v>
      </c>
      <c r="D79">
        <v>36</v>
      </c>
      <c r="E79" t="s">
        <v>16</v>
      </c>
      <c r="F79" s="4">
        <v>44468</v>
      </c>
      <c r="G79" t="s">
        <v>9</v>
      </c>
      <c r="H79">
        <v>78390</v>
      </c>
    </row>
    <row r="80" spans="2:8" x14ac:dyDescent="0.3">
      <c r="B80" t="s">
        <v>147</v>
      </c>
      <c r="C80" t="s">
        <v>8</v>
      </c>
      <c r="D80">
        <v>30</v>
      </c>
      <c r="E80" t="s">
        <v>16</v>
      </c>
      <c r="F80" s="4">
        <v>44789</v>
      </c>
      <c r="G80" t="s">
        <v>9</v>
      </c>
      <c r="H80">
        <v>114180</v>
      </c>
    </row>
    <row r="81" spans="2:8" x14ac:dyDescent="0.3">
      <c r="B81" t="s">
        <v>189</v>
      </c>
      <c r="C81" t="s">
        <v>8</v>
      </c>
      <c r="D81">
        <v>28</v>
      </c>
      <c r="E81" t="s">
        <v>16</v>
      </c>
      <c r="F81" s="4">
        <v>44590</v>
      </c>
      <c r="G81" t="s">
        <v>9</v>
      </c>
      <c r="H81">
        <v>104120</v>
      </c>
    </row>
    <row r="82" spans="2:8" x14ac:dyDescent="0.3">
      <c r="B82" t="s">
        <v>138</v>
      </c>
      <c r="C82" t="s">
        <v>15</v>
      </c>
      <c r="D82">
        <v>30</v>
      </c>
      <c r="E82" t="s">
        <v>16</v>
      </c>
      <c r="F82" s="4">
        <v>44640</v>
      </c>
      <c r="G82" t="s">
        <v>9</v>
      </c>
      <c r="H82">
        <v>67950</v>
      </c>
    </row>
    <row r="83" spans="2:8" x14ac:dyDescent="0.3">
      <c r="B83" t="s">
        <v>137</v>
      </c>
      <c r="C83" t="s">
        <v>8</v>
      </c>
      <c r="D83">
        <v>29</v>
      </c>
      <c r="E83" t="s">
        <v>16</v>
      </c>
      <c r="F83" s="4">
        <v>43962</v>
      </c>
      <c r="G83" t="s">
        <v>12</v>
      </c>
      <c r="H83">
        <v>34980</v>
      </c>
    </row>
    <row r="84" spans="2:8" x14ac:dyDescent="0.3">
      <c r="B84" t="s">
        <v>153</v>
      </c>
      <c r="C84" t="s">
        <v>8</v>
      </c>
      <c r="D84">
        <v>24</v>
      </c>
      <c r="E84" t="s">
        <v>16</v>
      </c>
      <c r="F84" s="4">
        <v>44087</v>
      </c>
      <c r="G84" t="s">
        <v>12</v>
      </c>
      <c r="H84">
        <v>62780</v>
      </c>
    </row>
    <row r="85" spans="2:8" x14ac:dyDescent="0.3">
      <c r="B85" t="s">
        <v>117</v>
      </c>
      <c r="C85" t="s">
        <v>15</v>
      </c>
      <c r="D85">
        <v>20</v>
      </c>
      <c r="E85" t="s">
        <v>16</v>
      </c>
      <c r="F85" s="4">
        <v>44397</v>
      </c>
      <c r="G85" t="s">
        <v>12</v>
      </c>
      <c r="H85">
        <v>107700</v>
      </c>
    </row>
    <row r="86" spans="2:8" x14ac:dyDescent="0.3">
      <c r="B86" t="s">
        <v>168</v>
      </c>
      <c r="C86" t="s">
        <v>15</v>
      </c>
      <c r="D86">
        <v>25</v>
      </c>
      <c r="E86" t="s">
        <v>16</v>
      </c>
      <c r="F86" s="4">
        <v>44322</v>
      </c>
      <c r="G86" t="s">
        <v>19</v>
      </c>
      <c r="H86">
        <v>65700</v>
      </c>
    </row>
    <row r="87" spans="2:8" x14ac:dyDescent="0.3">
      <c r="B87" t="s">
        <v>135</v>
      </c>
      <c r="C87" t="s">
        <v>8</v>
      </c>
      <c r="D87">
        <v>33</v>
      </c>
      <c r="E87" t="s">
        <v>42</v>
      </c>
      <c r="F87" s="4">
        <v>44313</v>
      </c>
      <c r="G87" t="s">
        <v>12</v>
      </c>
      <c r="H87">
        <v>75480</v>
      </c>
    </row>
    <row r="88" spans="2:8" x14ac:dyDescent="0.3">
      <c r="B88" t="s">
        <v>174</v>
      </c>
      <c r="C88" t="s">
        <v>15</v>
      </c>
      <c r="D88">
        <v>33</v>
      </c>
      <c r="E88" t="s">
        <v>16</v>
      </c>
      <c r="F88" s="4">
        <v>44448</v>
      </c>
      <c r="G88" t="s">
        <v>12</v>
      </c>
      <c r="H88">
        <v>53870</v>
      </c>
    </row>
    <row r="89" spans="2:8" x14ac:dyDescent="0.3">
      <c r="B89" t="s">
        <v>141</v>
      </c>
      <c r="C89" t="s">
        <v>8</v>
      </c>
      <c r="D89">
        <v>36</v>
      </c>
      <c r="E89" t="s">
        <v>16</v>
      </c>
      <c r="F89" s="4">
        <v>44433</v>
      </c>
      <c r="G89" t="s">
        <v>19</v>
      </c>
      <c r="H89">
        <v>78540</v>
      </c>
    </row>
    <row r="90" spans="2:8" x14ac:dyDescent="0.3">
      <c r="B90" t="s">
        <v>193</v>
      </c>
      <c r="C90" t="s">
        <v>15</v>
      </c>
      <c r="D90">
        <v>19</v>
      </c>
      <c r="E90" t="s">
        <v>16</v>
      </c>
      <c r="F90" s="4">
        <v>44218</v>
      </c>
      <c r="G90" t="s">
        <v>9</v>
      </c>
      <c r="H90">
        <v>58960</v>
      </c>
    </row>
    <row r="91" spans="2:8" x14ac:dyDescent="0.3">
      <c r="B91" t="s">
        <v>162</v>
      </c>
      <c r="C91" t="s">
        <v>15</v>
      </c>
      <c r="D91">
        <v>46</v>
      </c>
      <c r="E91" t="s">
        <v>16</v>
      </c>
      <c r="F91" s="4">
        <v>44697</v>
      </c>
      <c r="G91" t="s">
        <v>9</v>
      </c>
      <c r="H91">
        <v>70610</v>
      </c>
    </row>
    <row r="92" spans="2:8" x14ac:dyDescent="0.3">
      <c r="B92" t="s">
        <v>171</v>
      </c>
      <c r="C92" t="s">
        <v>15</v>
      </c>
      <c r="D92">
        <v>33</v>
      </c>
      <c r="E92" t="s">
        <v>16</v>
      </c>
      <c r="F92" s="4">
        <v>44181</v>
      </c>
      <c r="G92" t="s">
        <v>21</v>
      </c>
      <c r="H92">
        <v>59430</v>
      </c>
    </row>
    <row r="93" spans="2:8" x14ac:dyDescent="0.3">
      <c r="B93" t="s">
        <v>144</v>
      </c>
      <c r="C93" t="s">
        <v>15</v>
      </c>
      <c r="D93">
        <v>33</v>
      </c>
      <c r="E93" t="s">
        <v>13</v>
      </c>
      <c r="F93" s="4">
        <v>44640</v>
      </c>
      <c r="G93" t="s">
        <v>9</v>
      </c>
      <c r="H93">
        <v>48530</v>
      </c>
    </row>
    <row r="94" spans="2:8" x14ac:dyDescent="0.3">
      <c r="B94" t="s">
        <v>163</v>
      </c>
      <c r="C94" t="s">
        <v>8</v>
      </c>
      <c r="D94">
        <v>33</v>
      </c>
      <c r="E94" t="s">
        <v>16</v>
      </c>
      <c r="F94" s="4">
        <v>44129</v>
      </c>
      <c r="G94" t="s">
        <v>12</v>
      </c>
      <c r="H94">
        <v>96140</v>
      </c>
    </row>
    <row r="95" spans="2:8" x14ac:dyDescent="0.3">
      <c r="B95" t="s">
        <v>156</v>
      </c>
      <c r="C95" t="s">
        <v>15</v>
      </c>
      <c r="D95">
        <v>20</v>
      </c>
      <c r="E95" t="s">
        <v>16</v>
      </c>
      <c r="F95" s="4">
        <v>44122</v>
      </c>
      <c r="G95" t="s">
        <v>12</v>
      </c>
      <c r="H95">
        <v>112650</v>
      </c>
    </row>
    <row r="96" spans="2:8" x14ac:dyDescent="0.3">
      <c r="B96" t="s">
        <v>176</v>
      </c>
      <c r="C96" t="s">
        <v>8</v>
      </c>
      <c r="D96">
        <v>32</v>
      </c>
      <c r="E96" t="s">
        <v>13</v>
      </c>
      <c r="F96" s="4">
        <v>44293</v>
      </c>
      <c r="G96" t="s">
        <v>12</v>
      </c>
      <c r="H96">
        <v>43840</v>
      </c>
    </row>
    <row r="97" spans="2:8" x14ac:dyDescent="0.3">
      <c r="B97" t="s">
        <v>143</v>
      </c>
      <c r="C97" t="s">
        <v>15</v>
      </c>
      <c r="D97">
        <v>31</v>
      </c>
      <c r="E97" t="s">
        <v>16</v>
      </c>
      <c r="F97" s="4">
        <v>44663</v>
      </c>
      <c r="G97" t="s">
        <v>9</v>
      </c>
      <c r="H97">
        <v>103550</v>
      </c>
    </row>
    <row r="98" spans="2:8" x14ac:dyDescent="0.3">
      <c r="B98" t="s">
        <v>201</v>
      </c>
      <c r="C98" t="s">
        <v>8</v>
      </c>
      <c r="D98">
        <v>32</v>
      </c>
      <c r="E98" t="s">
        <v>16</v>
      </c>
      <c r="F98" s="4">
        <v>44339</v>
      </c>
      <c r="G98" t="s">
        <v>56</v>
      </c>
      <c r="H98">
        <v>45510</v>
      </c>
    </row>
    <row r="99" spans="2:8" x14ac:dyDescent="0.3">
      <c r="B99" t="s">
        <v>142</v>
      </c>
      <c r="D99">
        <v>37</v>
      </c>
      <c r="E99" t="s">
        <v>24</v>
      </c>
      <c r="F99" s="4">
        <v>44085</v>
      </c>
      <c r="G99" t="s">
        <v>21</v>
      </c>
      <c r="H99">
        <v>115440</v>
      </c>
    </row>
    <row r="100" spans="2:8" x14ac:dyDescent="0.3">
      <c r="B100" t="s">
        <v>202</v>
      </c>
      <c r="C100" t="s">
        <v>8</v>
      </c>
      <c r="D100">
        <v>38</v>
      </c>
      <c r="E100" t="s">
        <v>13</v>
      </c>
      <c r="F100" s="4">
        <v>44268</v>
      </c>
      <c r="G100" t="s">
        <v>19</v>
      </c>
      <c r="H100">
        <v>56870</v>
      </c>
    </row>
    <row r="101" spans="2:8" x14ac:dyDescent="0.3">
      <c r="B101" t="s">
        <v>169</v>
      </c>
      <c r="C101" t="s">
        <v>8</v>
      </c>
      <c r="D101">
        <v>25</v>
      </c>
      <c r="E101" t="s">
        <v>16</v>
      </c>
      <c r="F101" s="4">
        <v>44144</v>
      </c>
      <c r="G101" t="s">
        <v>19</v>
      </c>
      <c r="H101">
        <v>92700</v>
      </c>
    </row>
    <row r="102" spans="2:8" x14ac:dyDescent="0.3">
      <c r="B102" t="s">
        <v>145</v>
      </c>
      <c r="D102">
        <v>32</v>
      </c>
      <c r="E102" t="s">
        <v>16</v>
      </c>
      <c r="F102" s="4">
        <v>44713</v>
      </c>
      <c r="G102" t="s">
        <v>12</v>
      </c>
      <c r="H102">
        <v>91310</v>
      </c>
    </row>
    <row r="103" spans="2:8" x14ac:dyDescent="0.3">
      <c r="B103" t="s">
        <v>115</v>
      </c>
      <c r="C103" t="s">
        <v>15</v>
      </c>
      <c r="D103">
        <v>33</v>
      </c>
      <c r="E103" t="s">
        <v>16</v>
      </c>
      <c r="F103" s="4">
        <v>44324</v>
      </c>
      <c r="G103" t="s">
        <v>19</v>
      </c>
      <c r="H103">
        <v>74550</v>
      </c>
    </row>
    <row r="104" spans="2:8" x14ac:dyDescent="0.3">
      <c r="B104" t="s">
        <v>128</v>
      </c>
      <c r="C104" t="s">
        <v>15</v>
      </c>
      <c r="D104">
        <v>25</v>
      </c>
      <c r="E104" t="s">
        <v>13</v>
      </c>
      <c r="F104" s="4">
        <v>44665</v>
      </c>
      <c r="G104" t="s">
        <v>9</v>
      </c>
      <c r="H104">
        <v>109190</v>
      </c>
    </row>
    <row r="105" spans="2:8" x14ac:dyDescent="0.3">
      <c r="B105" t="s">
        <v>194</v>
      </c>
      <c r="C105" t="s">
        <v>8</v>
      </c>
      <c r="D105">
        <v>40</v>
      </c>
      <c r="E105" t="s">
        <v>16</v>
      </c>
      <c r="F105" s="4">
        <v>44320</v>
      </c>
      <c r="G105" t="s">
        <v>12</v>
      </c>
      <c r="H105">
        <v>104410</v>
      </c>
    </row>
    <row r="106" spans="2:8" x14ac:dyDescent="0.3">
      <c r="B106" t="s">
        <v>177</v>
      </c>
      <c r="C106" t="s">
        <v>15</v>
      </c>
      <c r="D106">
        <v>30</v>
      </c>
      <c r="E106" t="s">
        <v>16</v>
      </c>
      <c r="F106" s="4">
        <v>44544</v>
      </c>
      <c r="G106" t="s">
        <v>21</v>
      </c>
      <c r="H106">
        <v>96800</v>
      </c>
    </row>
    <row r="107" spans="2:8" x14ac:dyDescent="0.3">
      <c r="B107" t="s">
        <v>123</v>
      </c>
      <c r="C107" t="s">
        <v>15</v>
      </c>
      <c r="D107">
        <v>28</v>
      </c>
      <c r="E107" t="s">
        <v>13</v>
      </c>
      <c r="F107" s="4">
        <v>43980</v>
      </c>
      <c r="G107" t="s">
        <v>21</v>
      </c>
      <c r="H107">
        <v>48170</v>
      </c>
    </row>
    <row r="108" spans="2:8" x14ac:dyDescent="0.3">
      <c r="B108" t="s">
        <v>140</v>
      </c>
      <c r="C108" t="s">
        <v>15</v>
      </c>
      <c r="D108">
        <v>21</v>
      </c>
      <c r="E108" t="s">
        <v>16</v>
      </c>
      <c r="F108" s="4">
        <v>44042</v>
      </c>
      <c r="G108" t="s">
        <v>9</v>
      </c>
      <c r="H108">
        <v>37920</v>
      </c>
    </row>
    <row r="109" spans="2:8" x14ac:dyDescent="0.3">
      <c r="B109" t="s">
        <v>178</v>
      </c>
      <c r="C109" t="s">
        <v>15</v>
      </c>
      <c r="D109">
        <v>34</v>
      </c>
      <c r="E109" t="s">
        <v>16</v>
      </c>
      <c r="F109" s="4">
        <v>44642</v>
      </c>
      <c r="G109" t="s">
        <v>9</v>
      </c>
      <c r="H109">
        <v>112650</v>
      </c>
    </row>
    <row r="110" spans="2:8" x14ac:dyDescent="0.3">
      <c r="B110" t="s">
        <v>165</v>
      </c>
      <c r="C110" t="s">
        <v>8</v>
      </c>
      <c r="D110">
        <v>34</v>
      </c>
      <c r="E110" t="s">
        <v>24</v>
      </c>
      <c r="F110" s="4">
        <v>44660</v>
      </c>
      <c r="G110" t="s">
        <v>19</v>
      </c>
      <c r="H110">
        <v>49630</v>
      </c>
    </row>
    <row r="111" spans="2:8" x14ac:dyDescent="0.3">
      <c r="B111" t="s">
        <v>199</v>
      </c>
      <c r="C111" t="s">
        <v>15</v>
      </c>
      <c r="D111">
        <v>36</v>
      </c>
      <c r="E111" t="s">
        <v>16</v>
      </c>
      <c r="F111" s="4">
        <v>43958</v>
      </c>
      <c r="G111" t="s">
        <v>12</v>
      </c>
      <c r="H111">
        <v>118840</v>
      </c>
    </row>
    <row r="112" spans="2:8" x14ac:dyDescent="0.3">
      <c r="B112" t="s">
        <v>159</v>
      </c>
      <c r="C112" t="s">
        <v>15</v>
      </c>
      <c r="D112">
        <v>30</v>
      </c>
      <c r="E112" t="s">
        <v>16</v>
      </c>
      <c r="F112" s="4">
        <v>44789</v>
      </c>
      <c r="G112" t="s">
        <v>12</v>
      </c>
      <c r="H112">
        <v>69710</v>
      </c>
    </row>
    <row r="113" spans="2:8" x14ac:dyDescent="0.3">
      <c r="B113" t="s">
        <v>197</v>
      </c>
      <c r="C113" t="s">
        <v>15</v>
      </c>
      <c r="D113">
        <v>20</v>
      </c>
      <c r="E113" t="s">
        <v>16</v>
      </c>
      <c r="F113" s="4">
        <v>44683</v>
      </c>
      <c r="G113" t="s">
        <v>9</v>
      </c>
      <c r="H113">
        <v>79570</v>
      </c>
    </row>
    <row r="114" spans="2:8" x14ac:dyDescent="0.3">
      <c r="B114" t="s">
        <v>154</v>
      </c>
      <c r="C114" t="s">
        <v>8</v>
      </c>
      <c r="D114">
        <v>22</v>
      </c>
      <c r="E114" t="s">
        <v>13</v>
      </c>
      <c r="F114" s="4">
        <v>44388</v>
      </c>
      <c r="G114" t="s">
        <v>9</v>
      </c>
      <c r="H114">
        <v>76900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30771F-157B-4C0A-96A6-BEF884B9B973}">
  <sheetPr>
    <tabColor theme="7"/>
  </sheetPr>
  <dimension ref="A1:R184"/>
  <sheetViews>
    <sheetView topLeftCell="B1" workbookViewId="0">
      <selection activeCell="K1" activeCellId="1" sqref="G1:G1048576 K1:K1048576"/>
    </sheetView>
  </sheetViews>
  <sheetFormatPr defaultRowHeight="14.4" x14ac:dyDescent="0.3"/>
  <cols>
    <col min="1" max="1" width="27.21875" bestFit="1" customWidth="1"/>
    <col min="2" max="2" width="9.33203125" bestFit="1" customWidth="1"/>
    <col min="3" max="3" width="6.44140625" bestFit="1" customWidth="1"/>
    <col min="4" max="4" width="13.109375" bestFit="1" customWidth="1"/>
    <col min="5" max="5" width="13" bestFit="1" customWidth="1"/>
    <col min="6" max="6" width="13.33203125" bestFit="1" customWidth="1"/>
    <col min="7" max="7" width="12.5546875" style="15" bestFit="1" customWidth="1"/>
    <col min="8" max="8" width="10" bestFit="1" customWidth="1"/>
    <col min="9" max="9" width="10.33203125" bestFit="1" customWidth="1"/>
    <col min="10" max="10" width="10.33203125" style="15" customWidth="1"/>
    <col min="11" max="12" width="10.33203125" customWidth="1"/>
    <col min="15" max="15" width="15.77734375" customWidth="1"/>
  </cols>
  <sheetData>
    <row r="1" spans="1:18" x14ac:dyDescent="0.3">
      <c r="A1" t="s">
        <v>0</v>
      </c>
      <c r="B1" t="s">
        <v>1</v>
      </c>
      <c r="C1" t="s">
        <v>3</v>
      </c>
      <c r="D1" t="s">
        <v>6</v>
      </c>
      <c r="E1" t="s">
        <v>4</v>
      </c>
      <c r="F1" t="s">
        <v>2</v>
      </c>
      <c r="G1" s="15" t="s">
        <v>5</v>
      </c>
      <c r="H1" t="s">
        <v>204</v>
      </c>
      <c r="I1" t="s">
        <v>213</v>
      </c>
      <c r="J1" s="15" t="s">
        <v>232</v>
      </c>
      <c r="K1" t="s">
        <v>234</v>
      </c>
      <c r="N1" s="9" t="s">
        <v>217</v>
      </c>
      <c r="O1" s="10" t="s">
        <v>216</v>
      </c>
    </row>
    <row r="2" spans="1:18" x14ac:dyDescent="0.3">
      <c r="A2" t="s">
        <v>156</v>
      </c>
      <c r="B2" t="s">
        <v>15</v>
      </c>
      <c r="C2">
        <v>20</v>
      </c>
      <c r="D2" t="s">
        <v>16</v>
      </c>
      <c r="E2" s="7">
        <v>44122</v>
      </c>
      <c r="F2" t="s">
        <v>12</v>
      </c>
      <c r="G2" s="15">
        <v>112650</v>
      </c>
      <c r="H2" t="s">
        <v>205</v>
      </c>
      <c r="I2">
        <f ca="1">(TODAY() -staff[[#This Row],[Date Joined]] )/365</f>
        <v>3.1095890410958904</v>
      </c>
      <c r="J2" s="15">
        <f ca="1">ROUNDUP(IF(staff[[#This Row],[Tenure]]&gt;2,3%,2%)*staff[[#This Row],[Salary]],0)</f>
        <v>3380</v>
      </c>
      <c r="K2">
        <f>VLOOKUP(staff[[#This Row],[Rating]], 'mapping for rating to numeric '!$B$2:$C$6, 2, FALSE)</f>
        <v>3</v>
      </c>
      <c r="O2" t="s">
        <v>208</v>
      </c>
      <c r="Q2">
        <f>COUNTA(staff[Name])</f>
        <v>183</v>
      </c>
    </row>
    <row r="3" spans="1:18" x14ac:dyDescent="0.3">
      <c r="A3" t="s">
        <v>176</v>
      </c>
      <c r="B3" t="s">
        <v>8</v>
      </c>
      <c r="C3">
        <v>32</v>
      </c>
      <c r="D3" t="s">
        <v>13</v>
      </c>
      <c r="E3" s="7">
        <v>44293</v>
      </c>
      <c r="F3" t="s">
        <v>12</v>
      </c>
      <c r="G3" s="15">
        <v>43840</v>
      </c>
      <c r="H3" t="s">
        <v>205</v>
      </c>
      <c r="I3">
        <f ca="1">(TODAY() -staff[[#This Row],[Date Joined]] )/365</f>
        <v>2.6410958904109587</v>
      </c>
      <c r="J3" s="15">
        <f ca="1">ROUNDUP(IF(staff[[#This Row],[Tenure]]&gt;2,3%,2%)*staff[[#This Row],[Salary]],0)</f>
        <v>1316</v>
      </c>
      <c r="K3">
        <f>VLOOKUP(staff[[#This Row],[Rating]], 'mapping for rating to numeric '!$B$2:$C$6, 2, FALSE)</f>
        <v>4</v>
      </c>
      <c r="O3" t="s">
        <v>209</v>
      </c>
      <c r="Q3">
        <f>AVERAGE(staff[Salary])</f>
        <v>77173.715846994543</v>
      </c>
      <c r="R3">
        <f>MEDIAN(staff[Salary])</f>
        <v>75000</v>
      </c>
    </row>
    <row r="4" spans="1:18" x14ac:dyDescent="0.3">
      <c r="A4" t="s">
        <v>143</v>
      </c>
      <c r="B4" t="s">
        <v>15</v>
      </c>
      <c r="C4">
        <v>31</v>
      </c>
      <c r="D4" t="s">
        <v>16</v>
      </c>
      <c r="E4" s="7">
        <v>44663</v>
      </c>
      <c r="F4" t="s">
        <v>9</v>
      </c>
      <c r="G4" s="15">
        <v>103550</v>
      </c>
      <c r="H4" t="s">
        <v>205</v>
      </c>
      <c r="I4">
        <f ca="1">(TODAY() -staff[[#This Row],[Date Joined]] )/365</f>
        <v>1.6273972602739726</v>
      </c>
      <c r="J4" s="15">
        <f ca="1">ROUNDUP(IF(staff[[#This Row],[Tenure]]&gt;2,3%,2%)*staff[[#This Row],[Salary]],0)</f>
        <v>2071</v>
      </c>
      <c r="K4">
        <f>VLOOKUP(staff[[#This Row],[Rating]], 'mapping for rating to numeric '!$B$2:$C$6, 2, FALSE)</f>
        <v>3</v>
      </c>
      <c r="O4" t="s">
        <v>210</v>
      </c>
      <c r="Q4">
        <f>AVERAGE(staff[Age])</f>
        <v>30.42622950819672</v>
      </c>
      <c r="R4">
        <f>MEDIAN(staff[Age])</f>
        <v>30</v>
      </c>
    </row>
    <row r="5" spans="1:18" x14ac:dyDescent="0.3">
      <c r="A5" t="s">
        <v>201</v>
      </c>
      <c r="B5" t="s">
        <v>8</v>
      </c>
      <c r="C5">
        <v>32</v>
      </c>
      <c r="D5" t="s">
        <v>16</v>
      </c>
      <c r="E5" s="7">
        <v>44339</v>
      </c>
      <c r="F5" t="s">
        <v>56</v>
      </c>
      <c r="G5" s="15">
        <v>45510</v>
      </c>
      <c r="H5" t="s">
        <v>205</v>
      </c>
      <c r="I5">
        <f ca="1">(TODAY() -staff[[#This Row],[Date Joined]] )/365</f>
        <v>2.515068493150685</v>
      </c>
      <c r="J5" s="15">
        <f ca="1">ROUNDUP(IF(staff[[#This Row],[Tenure]]&gt;2,3%,2%)*staff[[#This Row],[Salary]],0)</f>
        <v>1366</v>
      </c>
      <c r="K5">
        <f>VLOOKUP(staff[[#This Row],[Rating]], 'mapping for rating to numeric '!$B$2:$C$6, 2, FALSE)</f>
        <v>3</v>
      </c>
      <c r="O5" t="s">
        <v>211</v>
      </c>
      <c r="Q5">
        <f ca="1">AVERAGE(staff[Tenure])</f>
        <v>2.2574444194924768</v>
      </c>
    </row>
    <row r="6" spans="1:18" x14ac:dyDescent="0.3">
      <c r="A6" t="s">
        <v>142</v>
      </c>
      <c r="B6" t="s">
        <v>206</v>
      </c>
      <c r="C6">
        <v>37</v>
      </c>
      <c r="D6" t="s">
        <v>24</v>
      </c>
      <c r="E6" s="7">
        <v>44085</v>
      </c>
      <c r="F6" t="s">
        <v>21</v>
      </c>
      <c r="G6" s="15">
        <v>115440</v>
      </c>
      <c r="H6" t="s">
        <v>205</v>
      </c>
      <c r="I6">
        <f ca="1">(TODAY() -staff[[#This Row],[Date Joined]] )/365</f>
        <v>3.2109589041095892</v>
      </c>
      <c r="J6" s="15">
        <f ca="1">ROUNDUP(IF(staff[[#This Row],[Tenure]]&gt;2,3%,2%)*staff[[#This Row],[Salary]],0)</f>
        <v>3464</v>
      </c>
      <c r="K6">
        <f>VLOOKUP(staff[[#This Row],[Rating]], 'mapping for rating to numeric '!$B$2:$C$6, 2, FALSE)</f>
        <v>2</v>
      </c>
      <c r="O6" t="s">
        <v>212</v>
      </c>
    </row>
    <row r="7" spans="1:18" x14ac:dyDescent="0.3">
      <c r="A7" t="s">
        <v>202</v>
      </c>
      <c r="B7" t="s">
        <v>8</v>
      </c>
      <c r="C7">
        <v>38</v>
      </c>
      <c r="D7" t="s">
        <v>13</v>
      </c>
      <c r="E7" s="7">
        <v>44268</v>
      </c>
      <c r="F7" t="s">
        <v>19</v>
      </c>
      <c r="G7" s="15">
        <v>56870</v>
      </c>
      <c r="H7" t="s">
        <v>205</v>
      </c>
      <c r="I7">
        <f ca="1">(TODAY() -staff[[#This Row],[Date Joined]] )/365</f>
        <v>2.7095890410958905</v>
      </c>
      <c r="J7" s="15">
        <f ca="1">ROUNDUP(IF(staff[[#This Row],[Tenure]]&gt;2,3%,2%)*staff[[#This Row],[Salary]],0)</f>
        <v>1707</v>
      </c>
      <c r="K7">
        <f>VLOOKUP(staff[[#This Row],[Rating]], 'mapping for rating to numeric '!$B$2:$C$6, 2, FALSE)</f>
        <v>4</v>
      </c>
      <c r="O7" t="s">
        <v>214</v>
      </c>
      <c r="Q7">
        <f>COUNTIFS(staff[Gender],"Female")</f>
        <v>86</v>
      </c>
    </row>
    <row r="8" spans="1:18" x14ac:dyDescent="0.3">
      <c r="A8" t="s">
        <v>169</v>
      </c>
      <c r="B8" t="s">
        <v>8</v>
      </c>
      <c r="C8">
        <v>25</v>
      </c>
      <c r="D8" t="s">
        <v>16</v>
      </c>
      <c r="E8" s="7">
        <v>44144</v>
      </c>
      <c r="F8" t="s">
        <v>19</v>
      </c>
      <c r="G8" s="15">
        <v>92700</v>
      </c>
      <c r="H8" t="s">
        <v>205</v>
      </c>
      <c r="I8">
        <f ca="1">(TODAY() -staff[[#This Row],[Date Joined]] )/365</f>
        <v>3.0493150684931507</v>
      </c>
      <c r="J8" s="15">
        <f ca="1">ROUNDUP(IF(staff[[#This Row],[Tenure]]&gt;2,3%,2%)*staff[[#This Row],[Salary]],0)</f>
        <v>2781</v>
      </c>
      <c r="K8">
        <f>VLOOKUP(staff[[#This Row],[Rating]], 'mapping for rating to numeric '!$B$2:$C$6, 2, FALSE)</f>
        <v>3</v>
      </c>
      <c r="O8" t="s">
        <v>215</v>
      </c>
      <c r="Q8" s="8">
        <f>Q7/Q2</f>
        <v>0.46994535519125685</v>
      </c>
    </row>
    <row r="9" spans="1:18" x14ac:dyDescent="0.3">
      <c r="A9" t="s">
        <v>145</v>
      </c>
      <c r="B9" t="s">
        <v>206</v>
      </c>
      <c r="C9">
        <v>32</v>
      </c>
      <c r="D9" t="s">
        <v>16</v>
      </c>
      <c r="E9" s="7">
        <v>44713</v>
      </c>
      <c r="F9" t="s">
        <v>12</v>
      </c>
      <c r="G9" s="15">
        <v>91310</v>
      </c>
      <c r="H9" t="s">
        <v>205</v>
      </c>
      <c r="I9">
        <f ca="1">(TODAY() -staff[[#This Row],[Date Joined]] )/365</f>
        <v>1.4904109589041097</v>
      </c>
      <c r="J9" s="15">
        <f ca="1">ROUNDUP(IF(staff[[#This Row],[Tenure]]&gt;2,3%,2%)*staff[[#This Row],[Salary]],0)</f>
        <v>1827</v>
      </c>
      <c r="K9">
        <f>VLOOKUP(staff[[#This Row],[Rating]], 'mapping for rating to numeric '!$B$2:$C$6, 2, FALSE)</f>
        <v>3</v>
      </c>
    </row>
    <row r="10" spans="1:18" x14ac:dyDescent="0.3">
      <c r="A10" t="s">
        <v>115</v>
      </c>
      <c r="B10" t="s">
        <v>15</v>
      </c>
      <c r="C10">
        <v>33</v>
      </c>
      <c r="D10" t="s">
        <v>16</v>
      </c>
      <c r="E10" s="7">
        <v>44324</v>
      </c>
      <c r="F10" t="s">
        <v>19</v>
      </c>
      <c r="G10" s="15">
        <v>74550</v>
      </c>
      <c r="H10" t="s">
        <v>205</v>
      </c>
      <c r="I10">
        <f ca="1">(TODAY() -staff[[#This Row],[Date Joined]] )/365</f>
        <v>2.5561643835616437</v>
      </c>
      <c r="J10" s="15">
        <f ca="1">ROUNDUP(IF(staff[[#This Row],[Tenure]]&gt;2,3%,2%)*staff[[#This Row],[Salary]],0)</f>
        <v>2237</v>
      </c>
      <c r="K10">
        <f>VLOOKUP(staff[[#This Row],[Rating]], 'mapping for rating to numeric '!$B$2:$C$6, 2, FALSE)</f>
        <v>3</v>
      </c>
    </row>
    <row r="11" spans="1:18" x14ac:dyDescent="0.3">
      <c r="A11" t="s">
        <v>128</v>
      </c>
      <c r="B11" t="s">
        <v>15</v>
      </c>
      <c r="C11">
        <v>25</v>
      </c>
      <c r="D11" t="s">
        <v>13</v>
      </c>
      <c r="E11" s="7">
        <v>44665</v>
      </c>
      <c r="F11" t="s">
        <v>9</v>
      </c>
      <c r="G11" s="15">
        <v>109190</v>
      </c>
      <c r="H11" t="s">
        <v>205</v>
      </c>
      <c r="I11">
        <f ca="1">(TODAY() -staff[[#This Row],[Date Joined]] )/365</f>
        <v>1.6219178082191781</v>
      </c>
      <c r="J11" s="15">
        <f ca="1">ROUNDUP(IF(staff[[#This Row],[Tenure]]&gt;2,3%,2%)*staff[[#This Row],[Salary]],0)</f>
        <v>2184</v>
      </c>
      <c r="K11">
        <f>VLOOKUP(staff[[#This Row],[Rating]], 'mapping for rating to numeric '!$B$2:$C$6, 2, FALSE)</f>
        <v>4</v>
      </c>
      <c r="N11" s="9" t="s">
        <v>218</v>
      </c>
      <c r="O11" s="10" t="s">
        <v>219</v>
      </c>
      <c r="P11" s="10"/>
    </row>
    <row r="12" spans="1:18" x14ac:dyDescent="0.3">
      <c r="A12" t="s">
        <v>194</v>
      </c>
      <c r="B12" t="s">
        <v>8</v>
      </c>
      <c r="C12">
        <v>40</v>
      </c>
      <c r="D12" t="s">
        <v>16</v>
      </c>
      <c r="E12" s="7">
        <v>44320</v>
      </c>
      <c r="F12" t="s">
        <v>12</v>
      </c>
      <c r="G12" s="15">
        <v>104410</v>
      </c>
      <c r="H12" t="s">
        <v>205</v>
      </c>
      <c r="I12">
        <f ca="1">(TODAY() -staff[[#This Row],[Date Joined]] )/365</f>
        <v>2.5671232876712327</v>
      </c>
      <c r="J12" s="15">
        <f ca="1">ROUNDUP(IF(staff[[#This Row],[Tenure]]&gt;2,3%,2%)*staff[[#This Row],[Salary]],0)</f>
        <v>3133</v>
      </c>
      <c r="K12">
        <f>VLOOKUP(staff[[#This Row],[Rating]], 'mapping for rating to numeric '!$B$2:$C$6, 2, FALSE)</f>
        <v>3</v>
      </c>
      <c r="O12" t="s">
        <v>156</v>
      </c>
    </row>
    <row r="13" spans="1:18" x14ac:dyDescent="0.3">
      <c r="A13" t="s">
        <v>177</v>
      </c>
      <c r="B13" t="s">
        <v>15</v>
      </c>
      <c r="C13">
        <v>30</v>
      </c>
      <c r="D13" t="s">
        <v>16</v>
      </c>
      <c r="E13" s="7">
        <v>44544</v>
      </c>
      <c r="F13" t="s">
        <v>21</v>
      </c>
      <c r="G13" s="15">
        <v>96800</v>
      </c>
      <c r="H13" t="s">
        <v>205</v>
      </c>
      <c r="I13">
        <f ca="1">(TODAY() -staff[[#This Row],[Date Joined]] )/365</f>
        <v>1.9534246575342467</v>
      </c>
      <c r="J13" s="15">
        <f ca="1">ROUNDUP(IF(staff[[#This Row],[Tenure]]&gt;2,3%,2%)*staff[[#This Row],[Salary]],0)</f>
        <v>1936</v>
      </c>
      <c r="K13">
        <f>VLOOKUP(staff[[#This Row],[Rating]], 'mapping for rating to numeric '!$B$2:$C$6, 2, FALSE)</f>
        <v>3</v>
      </c>
    </row>
    <row r="14" spans="1:18" x14ac:dyDescent="0.3">
      <c r="A14" t="s">
        <v>123</v>
      </c>
      <c r="B14" t="s">
        <v>15</v>
      </c>
      <c r="C14">
        <v>28</v>
      </c>
      <c r="D14" t="s">
        <v>13</v>
      </c>
      <c r="E14" s="7">
        <v>43980</v>
      </c>
      <c r="F14" t="s">
        <v>21</v>
      </c>
      <c r="G14" s="15">
        <v>48170</v>
      </c>
      <c r="H14" t="s">
        <v>205</v>
      </c>
      <c r="I14">
        <f ca="1">(TODAY() -staff[[#This Row],[Date Joined]] )/365</f>
        <v>3.4986301369863013</v>
      </c>
      <c r="J14" s="15">
        <f ca="1">ROUNDUP(IF(staff[[#This Row],[Tenure]]&gt;2,3%,2%)*staff[[#This Row],[Salary]],0)</f>
        <v>1446</v>
      </c>
      <c r="K14">
        <f>VLOOKUP(staff[[#This Row],[Rating]], 'mapping for rating to numeric '!$B$2:$C$6, 2, FALSE)</f>
        <v>4</v>
      </c>
      <c r="O14" t="s">
        <v>220</v>
      </c>
    </row>
    <row r="15" spans="1:18" x14ac:dyDescent="0.3">
      <c r="A15" t="s">
        <v>140</v>
      </c>
      <c r="B15" t="s">
        <v>15</v>
      </c>
      <c r="C15">
        <v>21</v>
      </c>
      <c r="D15" t="s">
        <v>16</v>
      </c>
      <c r="E15" s="7">
        <v>44042</v>
      </c>
      <c r="F15" t="s">
        <v>9</v>
      </c>
      <c r="G15" s="15">
        <v>37920</v>
      </c>
      <c r="H15" t="s">
        <v>205</v>
      </c>
      <c r="I15">
        <f ca="1">(TODAY() -staff[[#This Row],[Date Joined]] )/365</f>
        <v>3.3287671232876712</v>
      </c>
      <c r="J15" s="15">
        <f ca="1">ROUNDUP(IF(staff[[#This Row],[Tenure]]&gt;2,3%,2%)*staff[[#This Row],[Salary]],0)</f>
        <v>1138</v>
      </c>
      <c r="K15">
        <f>VLOOKUP(staff[[#This Row],[Rating]], 'mapping for rating to numeric '!$B$2:$C$6, 2, FALSE)</f>
        <v>3</v>
      </c>
      <c r="O15" t="s">
        <v>221</v>
      </c>
    </row>
    <row r="16" spans="1:18" x14ac:dyDescent="0.3">
      <c r="A16" t="s">
        <v>178</v>
      </c>
      <c r="B16" t="s">
        <v>15</v>
      </c>
      <c r="C16">
        <v>34</v>
      </c>
      <c r="D16" t="s">
        <v>16</v>
      </c>
      <c r="E16" s="7">
        <v>44642</v>
      </c>
      <c r="F16" t="s">
        <v>9</v>
      </c>
      <c r="G16" s="15">
        <v>112650</v>
      </c>
      <c r="H16" t="s">
        <v>205</v>
      </c>
      <c r="I16">
        <f ca="1">(TODAY() -staff[[#This Row],[Date Joined]] )/365</f>
        <v>1.6849315068493151</v>
      </c>
      <c r="J16" s="15">
        <f ca="1">ROUNDUP(IF(staff[[#This Row],[Tenure]]&gt;2,3%,2%)*staff[[#This Row],[Salary]],0)</f>
        <v>2253</v>
      </c>
      <c r="K16">
        <f>VLOOKUP(staff[[#This Row],[Rating]], 'mapping for rating to numeric '!$B$2:$C$6, 2, FALSE)</f>
        <v>3</v>
      </c>
    </row>
    <row r="17" spans="1:15" x14ac:dyDescent="0.3">
      <c r="A17" t="s">
        <v>165</v>
      </c>
      <c r="B17" t="s">
        <v>8</v>
      </c>
      <c r="C17">
        <v>34</v>
      </c>
      <c r="D17" t="s">
        <v>24</v>
      </c>
      <c r="E17" s="7">
        <v>44660</v>
      </c>
      <c r="F17" t="s">
        <v>19</v>
      </c>
      <c r="G17" s="15">
        <v>49630</v>
      </c>
      <c r="H17" t="s">
        <v>205</v>
      </c>
      <c r="I17">
        <f ca="1">(TODAY() -staff[[#This Row],[Date Joined]] )/365</f>
        <v>1.6356164383561644</v>
      </c>
      <c r="J17" s="15">
        <f ca="1">ROUNDUP(IF(staff[[#This Row],[Tenure]]&gt;2,3%,2%)*staff[[#This Row],[Salary]],0)</f>
        <v>993</v>
      </c>
      <c r="K17">
        <f>VLOOKUP(staff[[#This Row],[Rating]], 'mapping for rating to numeric '!$B$2:$C$6, 2, FALSE)</f>
        <v>2</v>
      </c>
      <c r="O17">
        <f>VLOOKUP(O12, staff[], 7, FALSE)</f>
        <v>112650</v>
      </c>
    </row>
    <row r="18" spans="1:15" x14ac:dyDescent="0.3">
      <c r="A18" t="s">
        <v>199</v>
      </c>
      <c r="B18" t="s">
        <v>15</v>
      </c>
      <c r="C18">
        <v>36</v>
      </c>
      <c r="D18" t="s">
        <v>16</v>
      </c>
      <c r="E18" s="7">
        <v>43958</v>
      </c>
      <c r="F18" t="s">
        <v>12</v>
      </c>
      <c r="G18" s="15">
        <v>118840</v>
      </c>
      <c r="H18" t="s">
        <v>205</v>
      </c>
      <c r="I18">
        <f ca="1">(TODAY() -staff[[#This Row],[Date Joined]] )/365</f>
        <v>3.558904109589041</v>
      </c>
      <c r="J18" s="15">
        <f ca="1">ROUNDUP(IF(staff[[#This Row],[Tenure]]&gt;2,3%,2%)*staff[[#This Row],[Salary]],0)</f>
        <v>3566</v>
      </c>
      <c r="K18">
        <f>VLOOKUP(staff[[#This Row],[Rating]], 'mapping for rating to numeric '!$B$2:$C$6, 2, FALSE)</f>
        <v>3</v>
      </c>
    </row>
    <row r="19" spans="1:15" x14ac:dyDescent="0.3">
      <c r="A19" t="s">
        <v>159</v>
      </c>
      <c r="B19" t="s">
        <v>15</v>
      </c>
      <c r="C19">
        <v>30</v>
      </c>
      <c r="D19" t="s">
        <v>16</v>
      </c>
      <c r="E19" s="7">
        <v>44789</v>
      </c>
      <c r="F19" t="s">
        <v>12</v>
      </c>
      <c r="G19" s="15">
        <v>69710</v>
      </c>
      <c r="H19" t="s">
        <v>205</v>
      </c>
      <c r="I19">
        <f ca="1">(TODAY() -staff[[#This Row],[Date Joined]] )/365</f>
        <v>1.2821917808219179</v>
      </c>
      <c r="J19" s="15">
        <f ca="1">ROUNDUP(IF(staff[[#This Row],[Tenure]]&gt;2,3%,2%)*staff[[#This Row],[Salary]],0)</f>
        <v>1395</v>
      </c>
      <c r="K19">
        <f>VLOOKUP(staff[[#This Row],[Rating]], 'mapping for rating to numeric '!$B$2:$C$6, 2, FALSE)</f>
        <v>3</v>
      </c>
    </row>
    <row r="20" spans="1:15" x14ac:dyDescent="0.3">
      <c r="A20" t="s">
        <v>197</v>
      </c>
      <c r="B20" t="s">
        <v>15</v>
      </c>
      <c r="C20">
        <v>20</v>
      </c>
      <c r="D20" t="s">
        <v>16</v>
      </c>
      <c r="E20" s="7">
        <v>44683</v>
      </c>
      <c r="F20" t="s">
        <v>9</v>
      </c>
      <c r="G20" s="15">
        <v>79570</v>
      </c>
      <c r="H20" t="s">
        <v>205</v>
      </c>
      <c r="I20">
        <f ca="1">(TODAY() -staff[[#This Row],[Date Joined]] )/365</f>
        <v>1.5726027397260274</v>
      </c>
      <c r="J20" s="15">
        <f ca="1">ROUNDUP(IF(staff[[#This Row],[Tenure]]&gt;2,3%,2%)*staff[[#This Row],[Salary]],0)</f>
        <v>1592</v>
      </c>
      <c r="K20">
        <f>VLOOKUP(staff[[#This Row],[Rating]], 'mapping for rating to numeric '!$B$2:$C$6, 2, FALSE)</f>
        <v>3</v>
      </c>
    </row>
    <row r="21" spans="1:15" x14ac:dyDescent="0.3">
      <c r="A21" t="s">
        <v>154</v>
      </c>
      <c r="B21" t="s">
        <v>8</v>
      </c>
      <c r="C21">
        <v>22</v>
      </c>
      <c r="D21" t="s">
        <v>13</v>
      </c>
      <c r="E21" s="7">
        <v>44388</v>
      </c>
      <c r="F21" t="s">
        <v>9</v>
      </c>
      <c r="G21" s="15">
        <v>76900</v>
      </c>
      <c r="H21" t="s">
        <v>205</v>
      </c>
      <c r="I21">
        <f ca="1">(TODAY() -staff[[#This Row],[Date Joined]] )/365</f>
        <v>2.3808219178082193</v>
      </c>
      <c r="J21" s="15">
        <f ca="1">ROUNDUP(IF(staff[[#This Row],[Tenure]]&gt;2,3%,2%)*staff[[#This Row],[Salary]],0)</f>
        <v>2307</v>
      </c>
      <c r="K21">
        <f>VLOOKUP(staff[[#This Row],[Rating]], 'mapping for rating to numeric '!$B$2:$C$6, 2, FALSE)</f>
        <v>4</v>
      </c>
    </row>
    <row r="22" spans="1:15" x14ac:dyDescent="0.3">
      <c r="A22" t="s">
        <v>182</v>
      </c>
      <c r="B22" t="s">
        <v>15</v>
      </c>
      <c r="C22">
        <v>27</v>
      </c>
      <c r="D22" t="s">
        <v>16</v>
      </c>
      <c r="E22" s="7">
        <v>44073</v>
      </c>
      <c r="F22" t="s">
        <v>19</v>
      </c>
      <c r="G22" s="15">
        <v>54970</v>
      </c>
      <c r="H22" t="s">
        <v>205</v>
      </c>
      <c r="I22">
        <f ca="1">(TODAY() -staff[[#This Row],[Date Joined]] )/365</f>
        <v>3.2438356164383562</v>
      </c>
      <c r="J22" s="15">
        <f ca="1">ROUNDUP(IF(staff[[#This Row],[Tenure]]&gt;2,3%,2%)*staff[[#This Row],[Salary]],0)</f>
        <v>1650</v>
      </c>
      <c r="K22">
        <f>VLOOKUP(staff[[#This Row],[Rating]], 'mapping for rating to numeric '!$B$2:$C$6, 2, FALSE)</f>
        <v>3</v>
      </c>
    </row>
    <row r="23" spans="1:15" x14ac:dyDescent="0.3">
      <c r="A23" t="s">
        <v>118</v>
      </c>
      <c r="B23" t="s">
        <v>15</v>
      </c>
      <c r="C23">
        <v>37</v>
      </c>
      <c r="D23" t="s">
        <v>24</v>
      </c>
      <c r="E23" s="7">
        <v>44277</v>
      </c>
      <c r="F23" t="s">
        <v>12</v>
      </c>
      <c r="G23" s="15">
        <v>88050</v>
      </c>
      <c r="H23" t="s">
        <v>205</v>
      </c>
      <c r="I23">
        <f ca="1">(TODAY() -staff[[#This Row],[Date Joined]] )/365</f>
        <v>2.6849315068493151</v>
      </c>
      <c r="J23" s="15">
        <f ca="1">ROUNDUP(IF(staff[[#This Row],[Tenure]]&gt;2,3%,2%)*staff[[#This Row],[Salary]],0)</f>
        <v>2642</v>
      </c>
      <c r="K23">
        <f>VLOOKUP(staff[[#This Row],[Rating]], 'mapping for rating to numeric '!$B$2:$C$6, 2, FALSE)</f>
        <v>2</v>
      </c>
    </row>
    <row r="24" spans="1:15" x14ac:dyDescent="0.3">
      <c r="A24" t="s">
        <v>192</v>
      </c>
      <c r="B24" t="s">
        <v>15</v>
      </c>
      <c r="C24">
        <v>43</v>
      </c>
      <c r="D24" t="s">
        <v>16</v>
      </c>
      <c r="E24" s="7">
        <v>44558</v>
      </c>
      <c r="F24" t="s">
        <v>19</v>
      </c>
      <c r="G24" s="15">
        <v>36040</v>
      </c>
      <c r="H24" t="s">
        <v>205</v>
      </c>
      <c r="I24">
        <f ca="1">(TODAY() -staff[[#This Row],[Date Joined]] )/365</f>
        <v>1.9150684931506849</v>
      </c>
      <c r="J24" s="15">
        <f ca="1">ROUNDUP(IF(staff[[#This Row],[Tenure]]&gt;2,3%,2%)*staff[[#This Row],[Salary]],0)</f>
        <v>721</v>
      </c>
      <c r="K24">
        <f>VLOOKUP(staff[[#This Row],[Rating]], 'mapping for rating to numeric '!$B$2:$C$6, 2, FALSE)</f>
        <v>3</v>
      </c>
    </row>
    <row r="25" spans="1:15" x14ac:dyDescent="0.3">
      <c r="A25" t="s">
        <v>111</v>
      </c>
      <c r="B25" t="s">
        <v>8</v>
      </c>
      <c r="C25">
        <v>42</v>
      </c>
      <c r="D25" t="s">
        <v>10</v>
      </c>
      <c r="E25" s="7">
        <v>44718</v>
      </c>
      <c r="F25" t="s">
        <v>9</v>
      </c>
      <c r="G25" s="15">
        <v>75000</v>
      </c>
      <c r="H25" t="s">
        <v>205</v>
      </c>
      <c r="I25">
        <f ca="1">(TODAY() -staff[[#This Row],[Date Joined]] )/365</f>
        <v>1.4767123287671233</v>
      </c>
      <c r="J25" s="15">
        <f ca="1">ROUNDUP(IF(staff[[#This Row],[Tenure]]&gt;2,3%,2%)*staff[[#This Row],[Salary]],0)</f>
        <v>1500</v>
      </c>
      <c r="K25">
        <f>VLOOKUP(staff[[#This Row],[Rating]], 'mapping for rating to numeric '!$B$2:$C$6, 2, FALSE)</f>
        <v>5</v>
      </c>
    </row>
    <row r="26" spans="1:15" x14ac:dyDescent="0.3">
      <c r="A26" t="s">
        <v>149</v>
      </c>
      <c r="B26" t="s">
        <v>15</v>
      </c>
      <c r="C26">
        <v>35</v>
      </c>
      <c r="D26" t="s">
        <v>16</v>
      </c>
      <c r="E26" s="7">
        <v>44666</v>
      </c>
      <c r="F26" t="s">
        <v>9</v>
      </c>
      <c r="G26" s="15">
        <v>40400</v>
      </c>
      <c r="H26" t="s">
        <v>205</v>
      </c>
      <c r="I26">
        <f ca="1">(TODAY() -staff[[#This Row],[Date Joined]] )/365</f>
        <v>1.6191780821917807</v>
      </c>
      <c r="J26" s="15">
        <f ca="1">ROUNDUP(IF(staff[[#This Row],[Tenure]]&gt;2,3%,2%)*staff[[#This Row],[Salary]],0)</f>
        <v>808</v>
      </c>
      <c r="K26">
        <f>VLOOKUP(staff[[#This Row],[Rating]], 'mapping for rating to numeric '!$B$2:$C$6, 2, FALSE)</f>
        <v>3</v>
      </c>
    </row>
    <row r="27" spans="1:15" x14ac:dyDescent="0.3">
      <c r="A27" t="s">
        <v>196</v>
      </c>
      <c r="B27" t="s">
        <v>15</v>
      </c>
      <c r="C27">
        <v>24</v>
      </c>
      <c r="D27" t="s">
        <v>16</v>
      </c>
      <c r="E27" s="7">
        <v>44625</v>
      </c>
      <c r="F27" t="s">
        <v>12</v>
      </c>
      <c r="G27" s="15">
        <v>100420</v>
      </c>
      <c r="H27" t="s">
        <v>205</v>
      </c>
      <c r="I27">
        <f ca="1">(TODAY() -staff[[#This Row],[Date Joined]] )/365</f>
        <v>1.7315068493150685</v>
      </c>
      <c r="J27" s="15">
        <f ca="1">ROUNDUP(IF(staff[[#This Row],[Tenure]]&gt;2,3%,2%)*staff[[#This Row],[Salary]],0)</f>
        <v>2009</v>
      </c>
      <c r="K27">
        <f>VLOOKUP(staff[[#This Row],[Rating]], 'mapping for rating to numeric '!$B$2:$C$6, 2, FALSE)</f>
        <v>3</v>
      </c>
    </row>
    <row r="28" spans="1:15" x14ac:dyDescent="0.3">
      <c r="A28" t="s">
        <v>120</v>
      </c>
      <c r="B28" t="s">
        <v>8</v>
      </c>
      <c r="C28">
        <v>31</v>
      </c>
      <c r="D28" t="s">
        <v>16</v>
      </c>
      <c r="E28" s="7">
        <v>44604</v>
      </c>
      <c r="F28" t="s">
        <v>12</v>
      </c>
      <c r="G28" s="15">
        <v>58100</v>
      </c>
      <c r="H28" t="s">
        <v>205</v>
      </c>
      <c r="I28">
        <f ca="1">(TODAY() -staff[[#This Row],[Date Joined]] )/365</f>
        <v>1.789041095890411</v>
      </c>
      <c r="J28" s="15">
        <f ca="1">ROUNDUP(IF(staff[[#This Row],[Tenure]]&gt;2,3%,2%)*staff[[#This Row],[Salary]],0)</f>
        <v>1162</v>
      </c>
      <c r="K28">
        <f>VLOOKUP(staff[[#This Row],[Rating]], 'mapping for rating to numeric '!$B$2:$C$6, 2, FALSE)</f>
        <v>3</v>
      </c>
    </row>
    <row r="29" spans="1:15" x14ac:dyDescent="0.3">
      <c r="A29" t="s">
        <v>114</v>
      </c>
      <c r="B29" t="s">
        <v>8</v>
      </c>
      <c r="C29">
        <v>44</v>
      </c>
      <c r="D29" t="s">
        <v>16</v>
      </c>
      <c r="E29" s="7">
        <v>44985</v>
      </c>
      <c r="F29" t="s">
        <v>12</v>
      </c>
      <c r="G29" s="15">
        <v>114870</v>
      </c>
      <c r="H29" t="s">
        <v>205</v>
      </c>
      <c r="I29">
        <f ca="1">(TODAY() -staff[[#This Row],[Date Joined]] )/365</f>
        <v>0.74520547945205484</v>
      </c>
      <c r="J29" s="15">
        <f ca="1">ROUNDUP(IF(staff[[#This Row],[Tenure]]&gt;2,3%,2%)*staff[[#This Row],[Salary]],0)</f>
        <v>2298</v>
      </c>
      <c r="K29">
        <f>VLOOKUP(staff[[#This Row],[Rating]], 'mapping for rating to numeric '!$B$2:$C$6, 2, FALSE)</f>
        <v>3</v>
      </c>
    </row>
    <row r="30" spans="1:15" x14ac:dyDescent="0.3">
      <c r="A30" t="s">
        <v>158</v>
      </c>
      <c r="B30" t="s">
        <v>8</v>
      </c>
      <c r="C30">
        <v>32</v>
      </c>
      <c r="D30" t="s">
        <v>16</v>
      </c>
      <c r="E30" s="7">
        <v>44549</v>
      </c>
      <c r="F30" t="s">
        <v>9</v>
      </c>
      <c r="G30" s="15">
        <v>41570</v>
      </c>
      <c r="H30" t="s">
        <v>205</v>
      </c>
      <c r="I30">
        <f ca="1">(TODAY() -staff[[#This Row],[Date Joined]] )/365</f>
        <v>1.9397260273972603</v>
      </c>
      <c r="J30" s="15">
        <f ca="1">ROUNDUP(IF(staff[[#This Row],[Tenure]]&gt;2,3%,2%)*staff[[#This Row],[Salary]],0)</f>
        <v>832</v>
      </c>
      <c r="K30">
        <f>VLOOKUP(staff[[#This Row],[Rating]], 'mapping for rating to numeric '!$B$2:$C$6, 2, FALSE)</f>
        <v>3</v>
      </c>
    </row>
    <row r="31" spans="1:15" x14ac:dyDescent="0.3">
      <c r="A31" t="s">
        <v>173</v>
      </c>
      <c r="B31" t="s">
        <v>8</v>
      </c>
      <c r="C31">
        <v>30</v>
      </c>
      <c r="D31" t="s">
        <v>16</v>
      </c>
      <c r="E31" s="7">
        <v>44800</v>
      </c>
      <c r="F31" t="s">
        <v>9</v>
      </c>
      <c r="G31" s="15">
        <v>112570</v>
      </c>
      <c r="H31" t="s">
        <v>205</v>
      </c>
      <c r="I31">
        <f ca="1">(TODAY() -staff[[#This Row],[Date Joined]] )/365</f>
        <v>1.252054794520548</v>
      </c>
      <c r="J31" s="15">
        <f ca="1">ROUNDUP(IF(staff[[#This Row],[Tenure]]&gt;2,3%,2%)*staff[[#This Row],[Salary]],0)</f>
        <v>2252</v>
      </c>
      <c r="K31">
        <f>VLOOKUP(staff[[#This Row],[Rating]], 'mapping for rating to numeric '!$B$2:$C$6, 2, FALSE)</f>
        <v>3</v>
      </c>
    </row>
    <row r="32" spans="1:15" x14ac:dyDescent="0.3">
      <c r="A32" t="s">
        <v>151</v>
      </c>
      <c r="B32" t="s">
        <v>15</v>
      </c>
      <c r="C32">
        <v>26</v>
      </c>
      <c r="D32" t="s">
        <v>16</v>
      </c>
      <c r="E32" s="7">
        <v>44164</v>
      </c>
      <c r="F32" t="s">
        <v>9</v>
      </c>
      <c r="G32" s="15">
        <v>47360</v>
      </c>
      <c r="H32" t="s">
        <v>205</v>
      </c>
      <c r="I32">
        <f ca="1">(TODAY() -staff[[#This Row],[Date Joined]] )/365</f>
        <v>2.9945205479452053</v>
      </c>
      <c r="J32" s="15">
        <f ca="1">ROUNDUP(IF(staff[[#This Row],[Tenure]]&gt;2,3%,2%)*staff[[#This Row],[Salary]],0)</f>
        <v>1421</v>
      </c>
      <c r="K32">
        <f>VLOOKUP(staff[[#This Row],[Rating]], 'mapping for rating to numeric '!$B$2:$C$6, 2, FALSE)</f>
        <v>3</v>
      </c>
    </row>
    <row r="33" spans="1:11" x14ac:dyDescent="0.3">
      <c r="A33" t="s">
        <v>126</v>
      </c>
      <c r="B33" t="s">
        <v>8</v>
      </c>
      <c r="C33">
        <v>21</v>
      </c>
      <c r="D33" t="s">
        <v>16</v>
      </c>
      <c r="E33" s="7">
        <v>44256</v>
      </c>
      <c r="F33" t="s">
        <v>21</v>
      </c>
      <c r="G33" s="15">
        <v>65920</v>
      </c>
      <c r="H33" t="s">
        <v>205</v>
      </c>
      <c r="I33">
        <f ca="1">(TODAY() -staff[[#This Row],[Date Joined]] )/365</f>
        <v>2.7424657534246575</v>
      </c>
      <c r="J33" s="15">
        <f ca="1">ROUNDUP(IF(staff[[#This Row],[Tenure]]&gt;2,3%,2%)*staff[[#This Row],[Salary]],0)</f>
        <v>1978</v>
      </c>
      <c r="K33">
        <f>VLOOKUP(staff[[#This Row],[Rating]], 'mapping for rating to numeric '!$B$2:$C$6, 2, FALSE)</f>
        <v>3</v>
      </c>
    </row>
    <row r="34" spans="1:11" x14ac:dyDescent="0.3">
      <c r="A34" t="s">
        <v>200</v>
      </c>
      <c r="B34" t="s">
        <v>8</v>
      </c>
      <c r="C34">
        <v>28</v>
      </c>
      <c r="D34" t="s">
        <v>16</v>
      </c>
      <c r="E34" s="7">
        <v>44571</v>
      </c>
      <c r="F34" t="s">
        <v>9</v>
      </c>
      <c r="G34" s="15">
        <v>99970</v>
      </c>
      <c r="H34" t="s">
        <v>205</v>
      </c>
      <c r="I34">
        <f ca="1">(TODAY() -staff[[#This Row],[Date Joined]] )/365</f>
        <v>1.8794520547945206</v>
      </c>
      <c r="J34" s="15">
        <f ca="1">ROUNDUP(IF(staff[[#This Row],[Tenure]]&gt;2,3%,2%)*staff[[#This Row],[Salary]],0)</f>
        <v>2000</v>
      </c>
      <c r="K34">
        <f>VLOOKUP(staff[[#This Row],[Rating]], 'mapping for rating to numeric '!$B$2:$C$6, 2, FALSE)</f>
        <v>3</v>
      </c>
    </row>
    <row r="35" spans="1:11" x14ac:dyDescent="0.3">
      <c r="A35" t="s">
        <v>133</v>
      </c>
      <c r="B35" t="s">
        <v>8</v>
      </c>
      <c r="C35">
        <v>25</v>
      </c>
      <c r="D35" t="s">
        <v>13</v>
      </c>
      <c r="E35" s="7">
        <v>44633</v>
      </c>
      <c r="F35" t="s">
        <v>12</v>
      </c>
      <c r="G35" s="15">
        <v>80700</v>
      </c>
      <c r="H35" t="s">
        <v>205</v>
      </c>
      <c r="I35">
        <f ca="1">(TODAY() -staff[[#This Row],[Date Joined]] )/365</f>
        <v>1.7095890410958905</v>
      </c>
      <c r="J35" s="15">
        <f ca="1">ROUNDUP(IF(staff[[#This Row],[Tenure]]&gt;2,3%,2%)*staff[[#This Row],[Salary]],0)</f>
        <v>1614</v>
      </c>
      <c r="K35">
        <f>VLOOKUP(staff[[#This Row],[Rating]], 'mapping for rating to numeric '!$B$2:$C$6, 2, FALSE)</f>
        <v>4</v>
      </c>
    </row>
    <row r="36" spans="1:11" x14ac:dyDescent="0.3">
      <c r="A36" t="s">
        <v>155</v>
      </c>
      <c r="B36" t="s">
        <v>15</v>
      </c>
      <c r="C36">
        <v>24</v>
      </c>
      <c r="D36" t="s">
        <v>24</v>
      </c>
      <c r="E36" s="7">
        <v>44375</v>
      </c>
      <c r="F36" t="s">
        <v>21</v>
      </c>
      <c r="G36" s="15">
        <v>52610</v>
      </c>
      <c r="H36" t="s">
        <v>205</v>
      </c>
      <c r="I36">
        <f ca="1">(TODAY() -staff[[#This Row],[Date Joined]] )/365</f>
        <v>2.4164383561643836</v>
      </c>
      <c r="J36" s="15">
        <f ca="1">ROUNDUP(IF(staff[[#This Row],[Tenure]]&gt;2,3%,2%)*staff[[#This Row],[Salary]],0)</f>
        <v>1579</v>
      </c>
      <c r="K36">
        <f>VLOOKUP(staff[[#This Row],[Rating]], 'mapping for rating to numeric '!$B$2:$C$6, 2, FALSE)</f>
        <v>2</v>
      </c>
    </row>
    <row r="37" spans="1:11" x14ac:dyDescent="0.3">
      <c r="A37" t="s">
        <v>180</v>
      </c>
      <c r="B37" t="s">
        <v>15</v>
      </c>
      <c r="C37">
        <v>29</v>
      </c>
      <c r="D37" t="s">
        <v>24</v>
      </c>
      <c r="E37" s="7">
        <v>44119</v>
      </c>
      <c r="F37" t="s">
        <v>12</v>
      </c>
      <c r="G37" s="15">
        <v>112110</v>
      </c>
      <c r="H37" t="s">
        <v>205</v>
      </c>
      <c r="I37">
        <f ca="1">(TODAY() -staff[[#This Row],[Date Joined]] )/365</f>
        <v>3.117808219178082</v>
      </c>
      <c r="J37" s="15">
        <f ca="1">ROUNDUP(IF(staff[[#This Row],[Tenure]]&gt;2,3%,2%)*staff[[#This Row],[Salary]],0)</f>
        <v>3364</v>
      </c>
      <c r="K37">
        <f>VLOOKUP(staff[[#This Row],[Rating]], 'mapping for rating to numeric '!$B$2:$C$6, 2, FALSE)</f>
        <v>2</v>
      </c>
    </row>
    <row r="38" spans="1:11" x14ac:dyDescent="0.3">
      <c r="A38" t="s">
        <v>152</v>
      </c>
      <c r="B38" t="s">
        <v>8</v>
      </c>
      <c r="C38">
        <v>27</v>
      </c>
      <c r="D38" t="s">
        <v>16</v>
      </c>
      <c r="E38" s="7">
        <v>44061</v>
      </c>
      <c r="F38" t="s">
        <v>56</v>
      </c>
      <c r="G38" s="15">
        <v>119110</v>
      </c>
      <c r="H38" t="s">
        <v>205</v>
      </c>
      <c r="I38">
        <f ca="1">(TODAY() -staff[[#This Row],[Date Joined]] )/365</f>
        <v>3.2767123287671232</v>
      </c>
      <c r="J38" s="15">
        <f ca="1">ROUNDUP(IF(staff[[#This Row],[Tenure]]&gt;2,3%,2%)*staff[[#This Row],[Salary]],0)</f>
        <v>3574</v>
      </c>
      <c r="K38">
        <f>VLOOKUP(staff[[#This Row],[Rating]], 'mapping for rating to numeric '!$B$2:$C$6, 2, FALSE)</f>
        <v>3</v>
      </c>
    </row>
    <row r="39" spans="1:11" x14ac:dyDescent="0.3">
      <c r="A39" t="s">
        <v>150</v>
      </c>
      <c r="B39" t="s">
        <v>15</v>
      </c>
      <c r="C39">
        <v>22</v>
      </c>
      <c r="D39" t="s">
        <v>13</v>
      </c>
      <c r="E39" s="7">
        <v>44384</v>
      </c>
      <c r="F39" t="s">
        <v>19</v>
      </c>
      <c r="G39" s="15">
        <v>112780</v>
      </c>
      <c r="H39" t="s">
        <v>205</v>
      </c>
      <c r="I39">
        <f ca="1">(TODAY() -staff[[#This Row],[Date Joined]] )/365</f>
        <v>2.3917808219178083</v>
      </c>
      <c r="J39" s="15">
        <f ca="1">ROUNDUP(IF(staff[[#This Row],[Tenure]]&gt;2,3%,2%)*staff[[#This Row],[Salary]],0)</f>
        <v>3384</v>
      </c>
      <c r="K39">
        <f>VLOOKUP(staff[[#This Row],[Rating]], 'mapping for rating to numeric '!$B$2:$C$6, 2, FALSE)</f>
        <v>4</v>
      </c>
    </row>
    <row r="40" spans="1:11" x14ac:dyDescent="0.3">
      <c r="A40" t="s">
        <v>175</v>
      </c>
      <c r="B40" t="s">
        <v>8</v>
      </c>
      <c r="C40">
        <v>36</v>
      </c>
      <c r="D40" t="s">
        <v>16</v>
      </c>
      <c r="E40" s="7">
        <v>44023</v>
      </c>
      <c r="F40" t="s">
        <v>9</v>
      </c>
      <c r="G40" s="15">
        <v>114890</v>
      </c>
      <c r="H40" t="s">
        <v>205</v>
      </c>
      <c r="I40">
        <f ca="1">(TODAY() -staff[[#This Row],[Date Joined]] )/365</f>
        <v>3.3808219178082193</v>
      </c>
      <c r="J40" s="15">
        <f ca="1">ROUNDUP(IF(staff[[#This Row],[Tenure]]&gt;2,3%,2%)*staff[[#This Row],[Salary]],0)</f>
        <v>3447</v>
      </c>
      <c r="K40">
        <f>VLOOKUP(staff[[#This Row],[Rating]], 'mapping for rating to numeric '!$B$2:$C$6, 2, FALSE)</f>
        <v>3</v>
      </c>
    </row>
    <row r="41" spans="1:11" x14ac:dyDescent="0.3">
      <c r="A41" t="s">
        <v>146</v>
      </c>
      <c r="B41" t="s">
        <v>15</v>
      </c>
      <c r="C41">
        <v>27</v>
      </c>
      <c r="D41" t="s">
        <v>16</v>
      </c>
      <c r="E41" s="7">
        <v>44506</v>
      </c>
      <c r="F41" t="s">
        <v>21</v>
      </c>
      <c r="G41" s="15">
        <v>48980</v>
      </c>
      <c r="H41" t="s">
        <v>205</v>
      </c>
      <c r="I41">
        <f ca="1">(TODAY() -staff[[#This Row],[Date Joined]] )/365</f>
        <v>2.0575342465753423</v>
      </c>
      <c r="J41" s="15">
        <f ca="1">ROUNDUP(IF(staff[[#This Row],[Tenure]]&gt;2,3%,2%)*staff[[#This Row],[Salary]],0)</f>
        <v>1470</v>
      </c>
      <c r="K41">
        <f>VLOOKUP(staff[[#This Row],[Rating]], 'mapping for rating to numeric '!$B$2:$C$6, 2, FALSE)</f>
        <v>3</v>
      </c>
    </row>
    <row r="42" spans="1:11" x14ac:dyDescent="0.3">
      <c r="A42" t="s">
        <v>170</v>
      </c>
      <c r="B42" t="s">
        <v>15</v>
      </c>
      <c r="C42">
        <v>21</v>
      </c>
      <c r="D42" t="s">
        <v>16</v>
      </c>
      <c r="E42" s="7">
        <v>44180</v>
      </c>
      <c r="F42" t="s">
        <v>56</v>
      </c>
      <c r="G42" s="15">
        <v>75880</v>
      </c>
      <c r="H42" t="s">
        <v>205</v>
      </c>
      <c r="I42">
        <f ca="1">(TODAY() -staff[[#This Row],[Date Joined]] )/365</f>
        <v>2.9506849315068493</v>
      </c>
      <c r="J42" s="15">
        <f ca="1">ROUNDUP(IF(staff[[#This Row],[Tenure]]&gt;2,3%,2%)*staff[[#This Row],[Salary]],0)</f>
        <v>2277</v>
      </c>
      <c r="K42">
        <f>VLOOKUP(staff[[#This Row],[Rating]], 'mapping for rating to numeric '!$B$2:$C$6, 2, FALSE)</f>
        <v>3</v>
      </c>
    </row>
    <row r="43" spans="1:11" x14ac:dyDescent="0.3">
      <c r="A43" t="s">
        <v>167</v>
      </c>
      <c r="B43" t="s">
        <v>8</v>
      </c>
      <c r="C43">
        <v>28</v>
      </c>
      <c r="D43" t="s">
        <v>16</v>
      </c>
      <c r="E43" s="7">
        <v>44296</v>
      </c>
      <c r="F43" t="s">
        <v>19</v>
      </c>
      <c r="G43" s="15">
        <v>53240</v>
      </c>
      <c r="H43" t="s">
        <v>205</v>
      </c>
      <c r="I43">
        <f ca="1">(TODAY() -staff[[#This Row],[Date Joined]] )/365</f>
        <v>2.6328767123287671</v>
      </c>
      <c r="J43" s="15">
        <f ca="1">ROUNDUP(IF(staff[[#This Row],[Tenure]]&gt;2,3%,2%)*staff[[#This Row],[Salary]],0)</f>
        <v>1598</v>
      </c>
      <c r="K43">
        <f>VLOOKUP(staff[[#This Row],[Rating]], 'mapping for rating to numeric '!$B$2:$C$6, 2, FALSE)</f>
        <v>3</v>
      </c>
    </row>
    <row r="44" spans="1:11" x14ac:dyDescent="0.3">
      <c r="A44" t="s">
        <v>122</v>
      </c>
      <c r="B44" t="s">
        <v>8</v>
      </c>
      <c r="C44">
        <v>34</v>
      </c>
      <c r="D44" t="s">
        <v>16</v>
      </c>
      <c r="E44" s="7">
        <v>44397</v>
      </c>
      <c r="F44" t="s">
        <v>21</v>
      </c>
      <c r="G44" s="15">
        <v>85000</v>
      </c>
      <c r="H44" t="s">
        <v>205</v>
      </c>
      <c r="I44">
        <f ca="1">(TODAY() -staff[[#This Row],[Date Joined]] )/365</f>
        <v>2.3561643835616439</v>
      </c>
      <c r="J44" s="15">
        <f ca="1">ROUNDUP(IF(staff[[#This Row],[Tenure]]&gt;2,3%,2%)*staff[[#This Row],[Salary]],0)</f>
        <v>2550</v>
      </c>
      <c r="K44">
        <f>VLOOKUP(staff[[#This Row],[Rating]], 'mapping for rating to numeric '!$B$2:$C$6, 2, FALSE)</f>
        <v>3</v>
      </c>
    </row>
    <row r="45" spans="1:11" x14ac:dyDescent="0.3">
      <c r="A45" t="s">
        <v>179</v>
      </c>
      <c r="B45" t="s">
        <v>8</v>
      </c>
      <c r="C45">
        <v>21</v>
      </c>
      <c r="D45" t="s">
        <v>16</v>
      </c>
      <c r="E45" s="7">
        <v>44619</v>
      </c>
      <c r="F45" t="s">
        <v>12</v>
      </c>
      <c r="G45" s="15">
        <v>33920</v>
      </c>
      <c r="H45" t="s">
        <v>205</v>
      </c>
      <c r="I45">
        <f ca="1">(TODAY() -staff[[#This Row],[Date Joined]] )/365</f>
        <v>1.747945205479452</v>
      </c>
      <c r="J45" s="15">
        <f ca="1">ROUNDUP(IF(staff[[#This Row],[Tenure]]&gt;2,3%,2%)*staff[[#This Row],[Salary]],0)</f>
        <v>679</v>
      </c>
      <c r="K45">
        <f>VLOOKUP(staff[[#This Row],[Rating]], 'mapping for rating to numeric '!$B$2:$C$6, 2, FALSE)</f>
        <v>3</v>
      </c>
    </row>
    <row r="46" spans="1:11" x14ac:dyDescent="0.3">
      <c r="A46" t="s">
        <v>188</v>
      </c>
      <c r="B46" t="s">
        <v>8</v>
      </c>
      <c r="C46">
        <v>33</v>
      </c>
      <c r="D46" t="s">
        <v>16</v>
      </c>
      <c r="E46" s="7">
        <v>44253</v>
      </c>
      <c r="F46" t="s">
        <v>12</v>
      </c>
      <c r="G46" s="15">
        <v>75280</v>
      </c>
      <c r="H46" t="s">
        <v>205</v>
      </c>
      <c r="I46">
        <f ca="1">(TODAY() -staff[[#This Row],[Date Joined]] )/365</f>
        <v>2.7506849315068491</v>
      </c>
      <c r="J46" s="15">
        <f ca="1">ROUNDUP(IF(staff[[#This Row],[Tenure]]&gt;2,3%,2%)*staff[[#This Row],[Salary]],0)</f>
        <v>2259</v>
      </c>
      <c r="K46">
        <f>VLOOKUP(staff[[#This Row],[Rating]], 'mapping for rating to numeric '!$B$2:$C$6, 2, FALSE)</f>
        <v>3</v>
      </c>
    </row>
    <row r="47" spans="1:11" x14ac:dyDescent="0.3">
      <c r="A47" t="s">
        <v>130</v>
      </c>
      <c r="B47" t="s">
        <v>8</v>
      </c>
      <c r="C47">
        <v>34</v>
      </c>
      <c r="D47" t="s">
        <v>16</v>
      </c>
      <c r="E47" s="7">
        <v>44594</v>
      </c>
      <c r="F47" t="s">
        <v>21</v>
      </c>
      <c r="G47" s="15">
        <v>58940</v>
      </c>
      <c r="H47" t="s">
        <v>205</v>
      </c>
      <c r="I47">
        <f ca="1">(TODAY() -staff[[#This Row],[Date Joined]] )/365</f>
        <v>1.8164383561643835</v>
      </c>
      <c r="J47" s="15">
        <f ca="1">ROUNDUP(IF(staff[[#This Row],[Tenure]]&gt;2,3%,2%)*staff[[#This Row],[Salary]],0)</f>
        <v>1179</v>
      </c>
      <c r="K47">
        <f>VLOOKUP(staff[[#This Row],[Rating]], 'mapping for rating to numeric '!$B$2:$C$6, 2, FALSE)</f>
        <v>3</v>
      </c>
    </row>
    <row r="48" spans="1:11" x14ac:dyDescent="0.3">
      <c r="A48" t="s">
        <v>136</v>
      </c>
      <c r="B48" t="s">
        <v>8</v>
      </c>
      <c r="C48">
        <v>28</v>
      </c>
      <c r="D48" t="s">
        <v>16</v>
      </c>
      <c r="E48" s="7">
        <v>44425</v>
      </c>
      <c r="F48" t="s">
        <v>9</v>
      </c>
      <c r="G48" s="15">
        <v>104770</v>
      </c>
      <c r="H48" t="s">
        <v>205</v>
      </c>
      <c r="I48">
        <f ca="1">(TODAY() -staff[[#This Row],[Date Joined]] )/365</f>
        <v>2.2794520547945205</v>
      </c>
      <c r="J48" s="15">
        <f ca="1">ROUNDUP(IF(staff[[#This Row],[Tenure]]&gt;2,3%,2%)*staff[[#This Row],[Salary]],0)</f>
        <v>3144</v>
      </c>
      <c r="K48">
        <f>VLOOKUP(staff[[#This Row],[Rating]], 'mapping for rating to numeric '!$B$2:$C$6, 2, FALSE)</f>
        <v>3</v>
      </c>
    </row>
    <row r="49" spans="1:11" x14ac:dyDescent="0.3">
      <c r="A49" t="s">
        <v>125</v>
      </c>
      <c r="B49" t="s">
        <v>15</v>
      </c>
      <c r="C49">
        <v>21</v>
      </c>
      <c r="D49" t="s">
        <v>16</v>
      </c>
      <c r="E49" s="7">
        <v>44701</v>
      </c>
      <c r="F49" t="s">
        <v>9</v>
      </c>
      <c r="G49" s="15">
        <v>57090</v>
      </c>
      <c r="H49" t="s">
        <v>205</v>
      </c>
      <c r="I49">
        <f ca="1">(TODAY() -staff[[#This Row],[Date Joined]] )/365</f>
        <v>1.5232876712328767</v>
      </c>
      <c r="J49" s="15">
        <f ca="1">ROUNDUP(IF(staff[[#This Row],[Tenure]]&gt;2,3%,2%)*staff[[#This Row],[Salary]],0)</f>
        <v>1142</v>
      </c>
      <c r="K49">
        <f>VLOOKUP(staff[[#This Row],[Rating]], 'mapping for rating to numeric '!$B$2:$C$6, 2, FALSE)</f>
        <v>3</v>
      </c>
    </row>
    <row r="50" spans="1:11" x14ac:dyDescent="0.3">
      <c r="A50" t="s">
        <v>160</v>
      </c>
      <c r="B50" t="s">
        <v>15</v>
      </c>
      <c r="C50">
        <v>27</v>
      </c>
      <c r="D50" t="s">
        <v>13</v>
      </c>
      <c r="E50" s="7">
        <v>44174</v>
      </c>
      <c r="F50" t="s">
        <v>21</v>
      </c>
      <c r="G50" s="15">
        <v>91650</v>
      </c>
      <c r="H50" t="s">
        <v>205</v>
      </c>
      <c r="I50">
        <f ca="1">(TODAY() -staff[[#This Row],[Date Joined]] )/365</f>
        <v>2.967123287671233</v>
      </c>
      <c r="J50" s="15">
        <f ca="1">ROUNDUP(IF(staff[[#This Row],[Tenure]]&gt;2,3%,2%)*staff[[#This Row],[Salary]],0)</f>
        <v>2750</v>
      </c>
      <c r="K50">
        <f>VLOOKUP(staff[[#This Row],[Rating]], 'mapping for rating to numeric '!$B$2:$C$6, 2, FALSE)</f>
        <v>4</v>
      </c>
    </row>
    <row r="51" spans="1:11" x14ac:dyDescent="0.3">
      <c r="A51" t="s">
        <v>183</v>
      </c>
      <c r="B51" t="s">
        <v>15</v>
      </c>
      <c r="C51">
        <v>42</v>
      </c>
      <c r="D51" t="s">
        <v>24</v>
      </c>
      <c r="E51" s="7">
        <v>44670</v>
      </c>
      <c r="F51" t="s">
        <v>21</v>
      </c>
      <c r="G51" s="15">
        <v>70270</v>
      </c>
      <c r="H51" t="s">
        <v>205</v>
      </c>
      <c r="I51">
        <f ca="1">(TODAY() -staff[[#This Row],[Date Joined]] )/365</f>
        <v>1.6082191780821917</v>
      </c>
      <c r="J51" s="15">
        <f ca="1">ROUNDUP(IF(staff[[#This Row],[Tenure]]&gt;2,3%,2%)*staff[[#This Row],[Salary]],0)</f>
        <v>1406</v>
      </c>
      <c r="K51">
        <f>VLOOKUP(staff[[#This Row],[Rating]], 'mapping for rating to numeric '!$B$2:$C$6, 2, FALSE)</f>
        <v>2</v>
      </c>
    </row>
    <row r="52" spans="1:11" x14ac:dyDescent="0.3">
      <c r="A52" t="s">
        <v>129</v>
      </c>
      <c r="B52" t="s">
        <v>8</v>
      </c>
      <c r="C52">
        <v>28</v>
      </c>
      <c r="D52" t="s">
        <v>16</v>
      </c>
      <c r="E52" s="7">
        <v>44124</v>
      </c>
      <c r="F52" t="s">
        <v>21</v>
      </c>
      <c r="G52" s="15">
        <v>75970</v>
      </c>
      <c r="H52" t="s">
        <v>205</v>
      </c>
      <c r="I52">
        <f ca="1">(TODAY() -staff[[#This Row],[Date Joined]] )/365</f>
        <v>3.1041095890410957</v>
      </c>
      <c r="J52" s="15">
        <f ca="1">ROUNDUP(IF(staff[[#This Row],[Tenure]]&gt;2,3%,2%)*staff[[#This Row],[Salary]],0)</f>
        <v>2280</v>
      </c>
      <c r="K52">
        <f>VLOOKUP(staff[[#This Row],[Rating]], 'mapping for rating to numeric '!$B$2:$C$6, 2, FALSE)</f>
        <v>3</v>
      </c>
    </row>
    <row r="53" spans="1:11" x14ac:dyDescent="0.3">
      <c r="A53" t="s">
        <v>112</v>
      </c>
      <c r="B53" t="s">
        <v>206</v>
      </c>
      <c r="C53">
        <v>27</v>
      </c>
      <c r="D53" t="s">
        <v>13</v>
      </c>
      <c r="E53" s="7">
        <v>44212</v>
      </c>
      <c r="F53" t="s">
        <v>12</v>
      </c>
      <c r="G53" s="15">
        <v>90700</v>
      </c>
      <c r="H53" t="s">
        <v>205</v>
      </c>
      <c r="I53">
        <f ca="1">(TODAY() -staff[[#This Row],[Date Joined]] )/365</f>
        <v>2.8630136986301369</v>
      </c>
      <c r="J53" s="15">
        <f ca="1">ROUNDUP(IF(staff[[#This Row],[Tenure]]&gt;2,3%,2%)*staff[[#This Row],[Salary]],0)</f>
        <v>2721</v>
      </c>
      <c r="K53">
        <f>VLOOKUP(staff[[#This Row],[Rating]], 'mapping for rating to numeric '!$B$2:$C$6, 2, FALSE)</f>
        <v>4</v>
      </c>
    </row>
    <row r="54" spans="1:11" x14ac:dyDescent="0.3">
      <c r="A54" t="s">
        <v>131</v>
      </c>
      <c r="B54" t="s">
        <v>15</v>
      </c>
      <c r="C54">
        <v>30</v>
      </c>
      <c r="D54" t="s">
        <v>16</v>
      </c>
      <c r="E54" s="7">
        <v>44607</v>
      </c>
      <c r="F54" t="s">
        <v>9</v>
      </c>
      <c r="G54" s="15">
        <v>60570</v>
      </c>
      <c r="H54" t="s">
        <v>205</v>
      </c>
      <c r="I54">
        <f ca="1">(TODAY() -staff[[#This Row],[Date Joined]] )/365</f>
        <v>1.7808219178082192</v>
      </c>
      <c r="J54" s="15">
        <f ca="1">ROUNDUP(IF(staff[[#This Row],[Tenure]]&gt;2,3%,2%)*staff[[#This Row],[Salary]],0)</f>
        <v>1212</v>
      </c>
      <c r="K54">
        <f>VLOOKUP(staff[[#This Row],[Rating]], 'mapping for rating to numeric '!$B$2:$C$6, 2, FALSE)</f>
        <v>3</v>
      </c>
    </row>
    <row r="55" spans="1:11" x14ac:dyDescent="0.3">
      <c r="A55" t="s">
        <v>134</v>
      </c>
      <c r="B55" t="s">
        <v>15</v>
      </c>
      <c r="C55">
        <v>33</v>
      </c>
      <c r="D55" t="s">
        <v>16</v>
      </c>
      <c r="E55" s="7">
        <v>44103</v>
      </c>
      <c r="F55" t="s">
        <v>9</v>
      </c>
      <c r="G55" s="15">
        <v>115920</v>
      </c>
      <c r="H55" t="s">
        <v>205</v>
      </c>
      <c r="I55">
        <f ca="1">(TODAY() -staff[[#This Row],[Date Joined]] )/365</f>
        <v>3.1616438356164385</v>
      </c>
      <c r="J55" s="15">
        <f ca="1">ROUNDUP(IF(staff[[#This Row],[Tenure]]&gt;2,3%,2%)*staff[[#This Row],[Salary]],0)</f>
        <v>3478</v>
      </c>
      <c r="K55">
        <f>VLOOKUP(staff[[#This Row],[Rating]], 'mapping for rating to numeric '!$B$2:$C$6, 2, FALSE)</f>
        <v>3</v>
      </c>
    </row>
    <row r="56" spans="1:11" x14ac:dyDescent="0.3">
      <c r="A56" t="s">
        <v>186</v>
      </c>
      <c r="B56" t="s">
        <v>8</v>
      </c>
      <c r="C56">
        <v>33</v>
      </c>
      <c r="D56" t="s">
        <v>16</v>
      </c>
      <c r="E56" s="7">
        <v>44006</v>
      </c>
      <c r="F56" t="s">
        <v>21</v>
      </c>
      <c r="G56" s="15">
        <v>65360</v>
      </c>
      <c r="H56" t="s">
        <v>205</v>
      </c>
      <c r="I56">
        <f ca="1">(TODAY() -staff[[#This Row],[Date Joined]] )/365</f>
        <v>3.4273972602739726</v>
      </c>
      <c r="J56" s="15">
        <f ca="1">ROUNDUP(IF(staff[[#This Row],[Tenure]]&gt;2,3%,2%)*staff[[#This Row],[Salary]],0)</f>
        <v>1961</v>
      </c>
      <c r="K56">
        <f>VLOOKUP(staff[[#This Row],[Rating]], 'mapping for rating to numeric '!$B$2:$C$6, 2, FALSE)</f>
        <v>3</v>
      </c>
    </row>
    <row r="57" spans="1:11" x14ac:dyDescent="0.3">
      <c r="A57" t="s">
        <v>116</v>
      </c>
      <c r="B57" t="s">
        <v>206</v>
      </c>
      <c r="C57">
        <v>30</v>
      </c>
      <c r="D57" t="s">
        <v>16</v>
      </c>
      <c r="E57" s="7">
        <v>44535</v>
      </c>
      <c r="F57" t="s">
        <v>21</v>
      </c>
      <c r="G57" s="15">
        <v>64000</v>
      </c>
      <c r="H57" t="s">
        <v>205</v>
      </c>
      <c r="I57">
        <f ca="1">(TODAY() -staff[[#This Row],[Date Joined]] )/365</f>
        <v>1.978082191780822</v>
      </c>
      <c r="J57" s="15">
        <f ca="1">ROUNDUP(IF(staff[[#This Row],[Tenure]]&gt;2,3%,2%)*staff[[#This Row],[Salary]],0)</f>
        <v>1280</v>
      </c>
      <c r="K57">
        <f>VLOOKUP(staff[[#This Row],[Rating]], 'mapping for rating to numeric '!$B$2:$C$6, 2, FALSE)</f>
        <v>3</v>
      </c>
    </row>
    <row r="58" spans="1:11" x14ac:dyDescent="0.3">
      <c r="A58" t="s">
        <v>195</v>
      </c>
      <c r="B58" t="s">
        <v>8</v>
      </c>
      <c r="C58">
        <v>34</v>
      </c>
      <c r="D58" t="s">
        <v>16</v>
      </c>
      <c r="E58" s="7">
        <v>44383</v>
      </c>
      <c r="F58" t="s">
        <v>21</v>
      </c>
      <c r="G58" s="15">
        <v>92450</v>
      </c>
      <c r="H58" t="s">
        <v>205</v>
      </c>
      <c r="I58">
        <f ca="1">(TODAY() -staff[[#This Row],[Date Joined]] )/365</f>
        <v>2.3945205479452056</v>
      </c>
      <c r="J58" s="15">
        <f ca="1">ROUNDUP(IF(staff[[#This Row],[Tenure]]&gt;2,3%,2%)*staff[[#This Row],[Salary]],0)</f>
        <v>2774</v>
      </c>
      <c r="K58">
        <f>VLOOKUP(staff[[#This Row],[Rating]], 'mapping for rating to numeric '!$B$2:$C$6, 2, FALSE)</f>
        <v>3</v>
      </c>
    </row>
    <row r="59" spans="1:11" x14ac:dyDescent="0.3">
      <c r="A59" t="s">
        <v>113</v>
      </c>
      <c r="B59" t="s">
        <v>15</v>
      </c>
      <c r="C59">
        <v>31</v>
      </c>
      <c r="D59" t="s">
        <v>16</v>
      </c>
      <c r="E59" s="7">
        <v>44450</v>
      </c>
      <c r="F59" t="s">
        <v>12</v>
      </c>
      <c r="G59" s="15">
        <v>48950</v>
      </c>
      <c r="H59" t="s">
        <v>205</v>
      </c>
      <c r="I59">
        <f ca="1">(TODAY() -staff[[#This Row],[Date Joined]] )/365</f>
        <v>2.2109589041095892</v>
      </c>
      <c r="J59" s="15">
        <f ca="1">ROUNDUP(IF(staff[[#This Row],[Tenure]]&gt;2,3%,2%)*staff[[#This Row],[Salary]],0)</f>
        <v>1469</v>
      </c>
      <c r="K59">
        <f>VLOOKUP(staff[[#This Row],[Rating]], 'mapping for rating to numeric '!$B$2:$C$6, 2, FALSE)</f>
        <v>3</v>
      </c>
    </row>
    <row r="60" spans="1:11" x14ac:dyDescent="0.3">
      <c r="A60" t="s">
        <v>185</v>
      </c>
      <c r="B60" t="s">
        <v>8</v>
      </c>
      <c r="C60">
        <v>27</v>
      </c>
      <c r="D60" t="s">
        <v>16</v>
      </c>
      <c r="E60" s="7">
        <v>44625</v>
      </c>
      <c r="F60" t="s">
        <v>12</v>
      </c>
      <c r="G60" s="15">
        <v>83750</v>
      </c>
      <c r="H60" t="s">
        <v>205</v>
      </c>
      <c r="I60">
        <f ca="1">(TODAY() -staff[[#This Row],[Date Joined]] )/365</f>
        <v>1.7315068493150685</v>
      </c>
      <c r="J60" s="15">
        <f ca="1">ROUNDUP(IF(staff[[#This Row],[Tenure]]&gt;2,3%,2%)*staff[[#This Row],[Salary]],0)</f>
        <v>1675</v>
      </c>
      <c r="K60">
        <f>VLOOKUP(staff[[#This Row],[Rating]], 'mapping for rating to numeric '!$B$2:$C$6, 2, FALSE)</f>
        <v>3</v>
      </c>
    </row>
    <row r="61" spans="1:11" x14ac:dyDescent="0.3">
      <c r="A61" t="s">
        <v>166</v>
      </c>
      <c r="B61" t="s">
        <v>8</v>
      </c>
      <c r="C61">
        <v>40</v>
      </c>
      <c r="D61" t="s">
        <v>16</v>
      </c>
      <c r="E61" s="7">
        <v>44276</v>
      </c>
      <c r="F61" t="s">
        <v>12</v>
      </c>
      <c r="G61" s="15">
        <v>87620</v>
      </c>
      <c r="H61" t="s">
        <v>205</v>
      </c>
      <c r="I61">
        <f ca="1">(TODAY() -staff[[#This Row],[Date Joined]] )/365</f>
        <v>2.6876712328767125</v>
      </c>
      <c r="J61" s="15">
        <f ca="1">ROUNDUP(IF(staff[[#This Row],[Tenure]]&gt;2,3%,2%)*staff[[#This Row],[Salary]],0)</f>
        <v>2629</v>
      </c>
      <c r="K61">
        <f>VLOOKUP(staff[[#This Row],[Rating]], 'mapping for rating to numeric '!$B$2:$C$6, 2, FALSE)</f>
        <v>3</v>
      </c>
    </row>
    <row r="62" spans="1:11" x14ac:dyDescent="0.3">
      <c r="A62" t="s">
        <v>184</v>
      </c>
      <c r="B62" t="s">
        <v>8</v>
      </c>
      <c r="C62">
        <v>20</v>
      </c>
      <c r="D62" t="s">
        <v>24</v>
      </c>
      <c r="E62" s="7">
        <v>44476</v>
      </c>
      <c r="F62" t="s">
        <v>19</v>
      </c>
      <c r="G62" s="15">
        <v>68900</v>
      </c>
      <c r="H62" t="s">
        <v>205</v>
      </c>
      <c r="I62">
        <f ca="1">(TODAY() -staff[[#This Row],[Date Joined]] )/365</f>
        <v>2.1397260273972605</v>
      </c>
      <c r="J62" s="15">
        <f ca="1">ROUNDUP(IF(staff[[#This Row],[Tenure]]&gt;2,3%,2%)*staff[[#This Row],[Salary]],0)</f>
        <v>2067</v>
      </c>
      <c r="K62">
        <f>VLOOKUP(staff[[#This Row],[Rating]], 'mapping for rating to numeric '!$B$2:$C$6, 2, FALSE)</f>
        <v>2</v>
      </c>
    </row>
    <row r="63" spans="1:11" x14ac:dyDescent="0.3">
      <c r="A63" t="s">
        <v>157</v>
      </c>
      <c r="B63" t="s">
        <v>15</v>
      </c>
      <c r="C63">
        <v>32</v>
      </c>
      <c r="D63" t="s">
        <v>16</v>
      </c>
      <c r="E63" s="7">
        <v>44403</v>
      </c>
      <c r="F63" t="s">
        <v>19</v>
      </c>
      <c r="G63" s="15">
        <v>53540</v>
      </c>
      <c r="H63" t="s">
        <v>205</v>
      </c>
      <c r="I63">
        <f ca="1">(TODAY() -staff[[#This Row],[Date Joined]] )/365</f>
        <v>2.3397260273972602</v>
      </c>
      <c r="J63" s="15">
        <f ca="1">ROUNDUP(IF(staff[[#This Row],[Tenure]]&gt;2,3%,2%)*staff[[#This Row],[Salary]],0)</f>
        <v>1607</v>
      </c>
      <c r="K63">
        <f>VLOOKUP(staff[[#This Row],[Rating]], 'mapping for rating to numeric '!$B$2:$C$6, 2, FALSE)</f>
        <v>3</v>
      </c>
    </row>
    <row r="64" spans="1:11" x14ac:dyDescent="0.3">
      <c r="A64" t="s">
        <v>172</v>
      </c>
      <c r="B64" t="s">
        <v>15</v>
      </c>
      <c r="C64">
        <v>28</v>
      </c>
      <c r="D64" t="s">
        <v>42</v>
      </c>
      <c r="E64" s="7">
        <v>44758</v>
      </c>
      <c r="F64" t="s">
        <v>19</v>
      </c>
      <c r="G64" s="15">
        <v>43510</v>
      </c>
      <c r="H64" t="s">
        <v>205</v>
      </c>
      <c r="I64">
        <f ca="1">(TODAY() -staff[[#This Row],[Date Joined]] )/365</f>
        <v>1.3671232876712329</v>
      </c>
      <c r="J64" s="15">
        <f ca="1">ROUNDUP(IF(staff[[#This Row],[Tenure]]&gt;2,3%,2%)*staff[[#This Row],[Salary]],0)</f>
        <v>871</v>
      </c>
      <c r="K64">
        <f>VLOOKUP(staff[[#This Row],[Rating]], 'mapping for rating to numeric '!$B$2:$C$6, 2, FALSE)</f>
        <v>1</v>
      </c>
    </row>
    <row r="65" spans="1:11" x14ac:dyDescent="0.3">
      <c r="A65" t="s">
        <v>127</v>
      </c>
      <c r="B65" t="s">
        <v>8</v>
      </c>
      <c r="C65">
        <v>38</v>
      </c>
      <c r="D65" t="s">
        <v>10</v>
      </c>
      <c r="E65" s="7">
        <v>44316</v>
      </c>
      <c r="F65" t="s">
        <v>19</v>
      </c>
      <c r="G65" s="15">
        <v>109160</v>
      </c>
      <c r="H65" t="s">
        <v>205</v>
      </c>
      <c r="I65">
        <f ca="1">(TODAY() -staff[[#This Row],[Date Joined]] )/365</f>
        <v>2.5780821917808221</v>
      </c>
      <c r="J65" s="15">
        <f ca="1">ROUNDUP(IF(staff[[#This Row],[Tenure]]&gt;2,3%,2%)*staff[[#This Row],[Salary]],0)</f>
        <v>3275</v>
      </c>
      <c r="K65">
        <f>VLOOKUP(staff[[#This Row],[Rating]], 'mapping for rating to numeric '!$B$2:$C$6, 2, FALSE)</f>
        <v>5</v>
      </c>
    </row>
    <row r="66" spans="1:11" x14ac:dyDescent="0.3">
      <c r="A66" t="s">
        <v>198</v>
      </c>
      <c r="B66" t="s">
        <v>15</v>
      </c>
      <c r="C66">
        <v>40</v>
      </c>
      <c r="D66" t="s">
        <v>16</v>
      </c>
      <c r="E66" s="7">
        <v>44204</v>
      </c>
      <c r="F66" t="s">
        <v>9</v>
      </c>
      <c r="G66" s="15">
        <v>99750</v>
      </c>
      <c r="H66" t="s">
        <v>205</v>
      </c>
      <c r="I66">
        <f ca="1">(TODAY() -staff[[#This Row],[Date Joined]] )/365</f>
        <v>2.8849315068493149</v>
      </c>
      <c r="J66" s="15">
        <f ca="1">ROUNDUP(IF(staff[[#This Row],[Tenure]]&gt;2,3%,2%)*staff[[#This Row],[Salary]],0)</f>
        <v>2993</v>
      </c>
      <c r="K66">
        <f>VLOOKUP(staff[[#This Row],[Rating]], 'mapping for rating to numeric '!$B$2:$C$6, 2, FALSE)</f>
        <v>3</v>
      </c>
    </row>
    <row r="67" spans="1:11" x14ac:dyDescent="0.3">
      <c r="A67" t="s">
        <v>124</v>
      </c>
      <c r="B67" t="s">
        <v>8</v>
      </c>
      <c r="C67">
        <v>31</v>
      </c>
      <c r="D67" t="s">
        <v>16</v>
      </c>
      <c r="E67" s="7">
        <v>44084</v>
      </c>
      <c r="F67" t="s">
        <v>12</v>
      </c>
      <c r="G67" s="15">
        <v>41980</v>
      </c>
      <c r="H67" t="s">
        <v>205</v>
      </c>
      <c r="I67">
        <f ca="1">(TODAY() -staff[[#This Row],[Date Joined]] )/365</f>
        <v>3.2136986301369861</v>
      </c>
      <c r="J67" s="15">
        <f ca="1">ROUNDUP(IF(staff[[#This Row],[Tenure]]&gt;2,3%,2%)*staff[[#This Row],[Salary]],0)</f>
        <v>1260</v>
      </c>
      <c r="K67">
        <f>VLOOKUP(staff[[#This Row],[Rating]], 'mapping for rating to numeric '!$B$2:$C$6, 2, FALSE)</f>
        <v>3</v>
      </c>
    </row>
    <row r="68" spans="1:11" x14ac:dyDescent="0.3">
      <c r="A68" t="s">
        <v>187</v>
      </c>
      <c r="B68" t="s">
        <v>15</v>
      </c>
      <c r="C68">
        <v>36</v>
      </c>
      <c r="D68" t="s">
        <v>16</v>
      </c>
      <c r="E68" s="7">
        <v>44272</v>
      </c>
      <c r="F68" t="s">
        <v>21</v>
      </c>
      <c r="G68" s="15">
        <v>71380</v>
      </c>
      <c r="H68" t="s">
        <v>205</v>
      </c>
      <c r="I68">
        <f ca="1">(TODAY() -staff[[#This Row],[Date Joined]] )/365</f>
        <v>2.6986301369863015</v>
      </c>
      <c r="J68" s="15">
        <f ca="1">ROUNDUP(IF(staff[[#This Row],[Tenure]]&gt;2,3%,2%)*staff[[#This Row],[Salary]],0)</f>
        <v>2142</v>
      </c>
      <c r="K68">
        <f>VLOOKUP(staff[[#This Row],[Rating]], 'mapping for rating to numeric '!$B$2:$C$6, 2, FALSE)</f>
        <v>3</v>
      </c>
    </row>
    <row r="69" spans="1:11" x14ac:dyDescent="0.3">
      <c r="A69" t="s">
        <v>191</v>
      </c>
      <c r="B69" t="s">
        <v>15</v>
      </c>
      <c r="C69">
        <v>27</v>
      </c>
      <c r="D69" t="s">
        <v>42</v>
      </c>
      <c r="E69" s="7">
        <v>44547</v>
      </c>
      <c r="F69" t="s">
        <v>9</v>
      </c>
      <c r="G69" s="15">
        <v>113280</v>
      </c>
      <c r="H69" t="s">
        <v>205</v>
      </c>
      <c r="I69">
        <f ca="1">(TODAY() -staff[[#This Row],[Date Joined]] )/365</f>
        <v>1.9452054794520548</v>
      </c>
      <c r="J69" s="15">
        <f ca="1">ROUNDUP(IF(staff[[#This Row],[Tenure]]&gt;2,3%,2%)*staff[[#This Row],[Salary]],0)</f>
        <v>2266</v>
      </c>
      <c r="K69">
        <f>VLOOKUP(staff[[#This Row],[Rating]], 'mapping for rating to numeric '!$B$2:$C$6, 2, FALSE)</f>
        <v>1</v>
      </c>
    </row>
    <row r="70" spans="1:11" x14ac:dyDescent="0.3">
      <c r="A70" t="s">
        <v>181</v>
      </c>
      <c r="B70" t="s">
        <v>8</v>
      </c>
      <c r="C70">
        <v>33</v>
      </c>
      <c r="D70" t="s">
        <v>16</v>
      </c>
      <c r="E70" s="7">
        <v>44747</v>
      </c>
      <c r="F70" t="s">
        <v>21</v>
      </c>
      <c r="G70" s="15">
        <v>86570</v>
      </c>
      <c r="H70" t="s">
        <v>205</v>
      </c>
      <c r="I70">
        <f ca="1">(TODAY() -staff[[#This Row],[Date Joined]] )/365</f>
        <v>1.3972602739726028</v>
      </c>
      <c r="J70" s="15">
        <f ca="1">ROUNDUP(IF(staff[[#This Row],[Tenure]]&gt;2,3%,2%)*staff[[#This Row],[Salary]],0)</f>
        <v>1732</v>
      </c>
      <c r="K70">
        <f>VLOOKUP(staff[[#This Row],[Rating]], 'mapping for rating to numeric '!$B$2:$C$6, 2, FALSE)</f>
        <v>3</v>
      </c>
    </row>
    <row r="71" spans="1:11" x14ac:dyDescent="0.3">
      <c r="A71" t="s">
        <v>139</v>
      </c>
      <c r="B71" t="s">
        <v>15</v>
      </c>
      <c r="C71">
        <v>26</v>
      </c>
      <c r="D71" t="s">
        <v>16</v>
      </c>
      <c r="E71" s="7">
        <v>44350</v>
      </c>
      <c r="F71" t="s">
        <v>9</v>
      </c>
      <c r="G71" s="15">
        <v>53540</v>
      </c>
      <c r="H71" t="s">
        <v>205</v>
      </c>
      <c r="I71">
        <f ca="1">(TODAY() -staff[[#This Row],[Date Joined]] )/365</f>
        <v>2.484931506849315</v>
      </c>
      <c r="J71" s="15">
        <f ca="1">ROUNDUP(IF(staff[[#This Row],[Tenure]]&gt;2,3%,2%)*staff[[#This Row],[Salary]],0)</f>
        <v>1607</v>
      </c>
      <c r="K71">
        <f>VLOOKUP(staff[[#This Row],[Rating]], 'mapping for rating to numeric '!$B$2:$C$6, 2, FALSE)</f>
        <v>3</v>
      </c>
    </row>
    <row r="72" spans="1:11" x14ac:dyDescent="0.3">
      <c r="A72" t="s">
        <v>190</v>
      </c>
      <c r="B72" t="s">
        <v>15</v>
      </c>
      <c r="C72">
        <v>37</v>
      </c>
      <c r="D72" t="s">
        <v>16</v>
      </c>
      <c r="E72" s="7">
        <v>44640</v>
      </c>
      <c r="F72" t="s">
        <v>12</v>
      </c>
      <c r="G72" s="15">
        <v>69070</v>
      </c>
      <c r="H72" t="s">
        <v>205</v>
      </c>
      <c r="I72">
        <f ca="1">(TODAY() -staff[[#This Row],[Date Joined]] )/365</f>
        <v>1.6904109589041096</v>
      </c>
      <c r="J72" s="15">
        <f ca="1">ROUNDUP(IF(staff[[#This Row],[Tenure]]&gt;2,3%,2%)*staff[[#This Row],[Salary]],0)</f>
        <v>1382</v>
      </c>
      <c r="K72">
        <f>VLOOKUP(staff[[#This Row],[Rating]], 'mapping for rating to numeric '!$B$2:$C$6, 2, FALSE)</f>
        <v>3</v>
      </c>
    </row>
    <row r="73" spans="1:11" x14ac:dyDescent="0.3">
      <c r="A73" t="s">
        <v>121</v>
      </c>
      <c r="B73" t="s">
        <v>8</v>
      </c>
      <c r="C73">
        <v>30</v>
      </c>
      <c r="D73" t="s">
        <v>24</v>
      </c>
      <c r="E73" s="7">
        <v>44328</v>
      </c>
      <c r="F73" t="s">
        <v>21</v>
      </c>
      <c r="G73" s="15">
        <v>67910</v>
      </c>
      <c r="H73" t="s">
        <v>205</v>
      </c>
      <c r="I73">
        <f ca="1">(TODAY() -staff[[#This Row],[Date Joined]] )/365</f>
        <v>2.5452054794520547</v>
      </c>
      <c r="J73" s="15">
        <f ca="1">ROUNDUP(IF(staff[[#This Row],[Tenure]]&gt;2,3%,2%)*staff[[#This Row],[Salary]],0)</f>
        <v>2038</v>
      </c>
      <c r="K73">
        <f>VLOOKUP(staff[[#This Row],[Rating]], 'mapping for rating to numeric '!$B$2:$C$6, 2, FALSE)</f>
        <v>2</v>
      </c>
    </row>
    <row r="74" spans="1:11" x14ac:dyDescent="0.3">
      <c r="A74" t="s">
        <v>119</v>
      </c>
      <c r="B74" t="s">
        <v>15</v>
      </c>
      <c r="C74">
        <v>30</v>
      </c>
      <c r="D74" t="s">
        <v>16</v>
      </c>
      <c r="E74" s="7">
        <v>44214</v>
      </c>
      <c r="F74" t="s">
        <v>12</v>
      </c>
      <c r="G74" s="15">
        <v>69120</v>
      </c>
      <c r="H74" t="s">
        <v>205</v>
      </c>
      <c r="I74">
        <f ca="1">(TODAY() -staff[[#This Row],[Date Joined]] )/365</f>
        <v>2.8575342465753426</v>
      </c>
      <c r="J74" s="15">
        <f ca="1">ROUNDUP(IF(staff[[#This Row],[Tenure]]&gt;2,3%,2%)*staff[[#This Row],[Salary]],0)</f>
        <v>2074</v>
      </c>
      <c r="K74">
        <f>VLOOKUP(staff[[#This Row],[Rating]], 'mapping for rating to numeric '!$B$2:$C$6, 2, FALSE)</f>
        <v>3</v>
      </c>
    </row>
    <row r="75" spans="1:11" x14ac:dyDescent="0.3">
      <c r="A75" t="s">
        <v>132</v>
      </c>
      <c r="B75" t="s">
        <v>8</v>
      </c>
      <c r="C75">
        <v>34</v>
      </c>
      <c r="D75" t="s">
        <v>16</v>
      </c>
      <c r="E75" s="7">
        <v>44550</v>
      </c>
      <c r="F75" t="s">
        <v>21</v>
      </c>
      <c r="G75" s="15">
        <v>60130</v>
      </c>
      <c r="H75" t="s">
        <v>205</v>
      </c>
      <c r="I75">
        <f ca="1">(TODAY() -staff[[#This Row],[Date Joined]] )/365</f>
        <v>1.9369863013698629</v>
      </c>
      <c r="J75" s="15">
        <f ca="1">ROUNDUP(IF(staff[[#This Row],[Tenure]]&gt;2,3%,2%)*staff[[#This Row],[Salary]],0)</f>
        <v>1203</v>
      </c>
      <c r="K75">
        <f>VLOOKUP(staff[[#This Row],[Rating]], 'mapping for rating to numeric '!$B$2:$C$6, 2, FALSE)</f>
        <v>3</v>
      </c>
    </row>
    <row r="76" spans="1:11" x14ac:dyDescent="0.3">
      <c r="A76" t="s">
        <v>161</v>
      </c>
      <c r="B76" t="s">
        <v>15</v>
      </c>
      <c r="C76">
        <v>23</v>
      </c>
      <c r="D76" t="s">
        <v>16</v>
      </c>
      <c r="E76" s="7">
        <v>44378</v>
      </c>
      <c r="F76" t="s">
        <v>9</v>
      </c>
      <c r="G76" s="15">
        <v>106460</v>
      </c>
      <c r="H76" t="s">
        <v>205</v>
      </c>
      <c r="I76">
        <f ca="1">(TODAY() -staff[[#This Row],[Date Joined]] )/365</f>
        <v>2.408219178082192</v>
      </c>
      <c r="J76" s="15">
        <f ca="1">ROUNDUP(IF(staff[[#This Row],[Tenure]]&gt;2,3%,2%)*staff[[#This Row],[Salary]],0)</f>
        <v>3194</v>
      </c>
      <c r="K76">
        <f>VLOOKUP(staff[[#This Row],[Rating]], 'mapping for rating to numeric '!$B$2:$C$6, 2, FALSE)</f>
        <v>3</v>
      </c>
    </row>
    <row r="77" spans="1:11" x14ac:dyDescent="0.3">
      <c r="A77" t="s">
        <v>148</v>
      </c>
      <c r="B77" t="s">
        <v>8</v>
      </c>
      <c r="C77">
        <v>37</v>
      </c>
      <c r="D77" t="s">
        <v>16</v>
      </c>
      <c r="E77" s="7">
        <v>44389</v>
      </c>
      <c r="F77" t="s">
        <v>56</v>
      </c>
      <c r="G77" s="15">
        <v>118100</v>
      </c>
      <c r="H77" t="s">
        <v>205</v>
      </c>
      <c r="I77">
        <f ca="1">(TODAY() -staff[[#This Row],[Date Joined]] )/365</f>
        <v>2.3780821917808219</v>
      </c>
      <c r="J77" s="15">
        <f ca="1">ROUNDUP(IF(staff[[#This Row],[Tenure]]&gt;2,3%,2%)*staff[[#This Row],[Salary]],0)</f>
        <v>3543</v>
      </c>
      <c r="K77">
        <f>VLOOKUP(staff[[#This Row],[Rating]], 'mapping for rating to numeric '!$B$2:$C$6, 2, FALSE)</f>
        <v>3</v>
      </c>
    </row>
    <row r="78" spans="1:11" x14ac:dyDescent="0.3">
      <c r="A78" t="s">
        <v>164</v>
      </c>
      <c r="B78" t="s">
        <v>8</v>
      </c>
      <c r="C78">
        <v>36</v>
      </c>
      <c r="D78" t="s">
        <v>16</v>
      </c>
      <c r="E78" s="7">
        <v>44468</v>
      </c>
      <c r="F78" t="s">
        <v>9</v>
      </c>
      <c r="G78" s="15">
        <v>78390</v>
      </c>
      <c r="H78" t="s">
        <v>205</v>
      </c>
      <c r="I78">
        <f ca="1">(TODAY() -staff[[#This Row],[Date Joined]] )/365</f>
        <v>2.1616438356164385</v>
      </c>
      <c r="J78" s="15">
        <f ca="1">ROUNDUP(IF(staff[[#This Row],[Tenure]]&gt;2,3%,2%)*staff[[#This Row],[Salary]],0)</f>
        <v>2352</v>
      </c>
      <c r="K78">
        <f>VLOOKUP(staff[[#This Row],[Rating]], 'mapping for rating to numeric '!$B$2:$C$6, 2, FALSE)</f>
        <v>3</v>
      </c>
    </row>
    <row r="79" spans="1:11" x14ac:dyDescent="0.3">
      <c r="A79" t="s">
        <v>147</v>
      </c>
      <c r="B79" t="s">
        <v>8</v>
      </c>
      <c r="C79">
        <v>30</v>
      </c>
      <c r="D79" t="s">
        <v>16</v>
      </c>
      <c r="E79" s="7">
        <v>44789</v>
      </c>
      <c r="F79" t="s">
        <v>9</v>
      </c>
      <c r="G79" s="15">
        <v>114180</v>
      </c>
      <c r="H79" t="s">
        <v>205</v>
      </c>
      <c r="I79">
        <f ca="1">(TODAY() -staff[[#This Row],[Date Joined]] )/365</f>
        <v>1.2821917808219179</v>
      </c>
      <c r="J79" s="15">
        <f ca="1">ROUNDUP(IF(staff[[#This Row],[Tenure]]&gt;2,3%,2%)*staff[[#This Row],[Salary]],0)</f>
        <v>2284</v>
      </c>
      <c r="K79">
        <f>VLOOKUP(staff[[#This Row],[Rating]], 'mapping for rating to numeric '!$B$2:$C$6, 2, FALSE)</f>
        <v>3</v>
      </c>
    </row>
    <row r="80" spans="1:11" x14ac:dyDescent="0.3">
      <c r="A80" t="s">
        <v>189</v>
      </c>
      <c r="B80" t="s">
        <v>8</v>
      </c>
      <c r="C80">
        <v>28</v>
      </c>
      <c r="D80" t="s">
        <v>16</v>
      </c>
      <c r="E80" s="7">
        <v>44590</v>
      </c>
      <c r="F80" t="s">
        <v>9</v>
      </c>
      <c r="G80" s="15">
        <v>104120</v>
      </c>
      <c r="H80" t="s">
        <v>205</v>
      </c>
      <c r="I80">
        <f ca="1">(TODAY() -staff[[#This Row],[Date Joined]] )/365</f>
        <v>1.8273972602739725</v>
      </c>
      <c r="J80" s="15">
        <f ca="1">ROUNDUP(IF(staff[[#This Row],[Tenure]]&gt;2,3%,2%)*staff[[#This Row],[Salary]],0)</f>
        <v>2083</v>
      </c>
      <c r="K80">
        <f>VLOOKUP(staff[[#This Row],[Rating]], 'mapping for rating to numeric '!$B$2:$C$6, 2, FALSE)</f>
        <v>3</v>
      </c>
    </row>
    <row r="81" spans="1:11" x14ac:dyDescent="0.3">
      <c r="A81" t="s">
        <v>138</v>
      </c>
      <c r="B81" t="s">
        <v>15</v>
      </c>
      <c r="C81">
        <v>30</v>
      </c>
      <c r="D81" t="s">
        <v>16</v>
      </c>
      <c r="E81" s="7">
        <v>44640</v>
      </c>
      <c r="F81" t="s">
        <v>9</v>
      </c>
      <c r="G81" s="15">
        <v>67950</v>
      </c>
      <c r="H81" t="s">
        <v>205</v>
      </c>
      <c r="I81">
        <f ca="1">(TODAY() -staff[[#This Row],[Date Joined]] )/365</f>
        <v>1.6904109589041096</v>
      </c>
      <c r="J81" s="15">
        <f ca="1">ROUNDUP(IF(staff[[#This Row],[Tenure]]&gt;2,3%,2%)*staff[[#This Row],[Salary]],0)</f>
        <v>1359</v>
      </c>
      <c r="K81">
        <f>VLOOKUP(staff[[#This Row],[Rating]], 'mapping for rating to numeric '!$B$2:$C$6, 2, FALSE)</f>
        <v>3</v>
      </c>
    </row>
    <row r="82" spans="1:11" x14ac:dyDescent="0.3">
      <c r="A82" t="s">
        <v>137</v>
      </c>
      <c r="B82" t="s">
        <v>8</v>
      </c>
      <c r="C82">
        <v>29</v>
      </c>
      <c r="D82" t="s">
        <v>16</v>
      </c>
      <c r="E82" s="7">
        <v>43962</v>
      </c>
      <c r="F82" t="s">
        <v>12</v>
      </c>
      <c r="G82" s="15">
        <v>34980</v>
      </c>
      <c r="H82" t="s">
        <v>205</v>
      </c>
      <c r="I82">
        <f ca="1">(TODAY() -staff[[#This Row],[Date Joined]] )/365</f>
        <v>3.547945205479452</v>
      </c>
      <c r="J82" s="15">
        <f ca="1">ROUNDUP(IF(staff[[#This Row],[Tenure]]&gt;2,3%,2%)*staff[[#This Row],[Salary]],0)</f>
        <v>1050</v>
      </c>
      <c r="K82">
        <f>VLOOKUP(staff[[#This Row],[Rating]], 'mapping for rating to numeric '!$B$2:$C$6, 2, FALSE)</f>
        <v>3</v>
      </c>
    </row>
    <row r="83" spans="1:11" x14ac:dyDescent="0.3">
      <c r="A83" t="s">
        <v>153</v>
      </c>
      <c r="B83" t="s">
        <v>8</v>
      </c>
      <c r="C83">
        <v>24</v>
      </c>
      <c r="D83" t="s">
        <v>16</v>
      </c>
      <c r="E83" s="7">
        <v>44087</v>
      </c>
      <c r="F83" t="s">
        <v>12</v>
      </c>
      <c r="G83" s="15">
        <v>62780</v>
      </c>
      <c r="H83" t="s">
        <v>205</v>
      </c>
      <c r="I83">
        <f ca="1">(TODAY() -staff[[#This Row],[Date Joined]] )/365</f>
        <v>3.2054794520547945</v>
      </c>
      <c r="J83" s="15">
        <f ca="1">ROUNDUP(IF(staff[[#This Row],[Tenure]]&gt;2,3%,2%)*staff[[#This Row],[Salary]],0)</f>
        <v>1884</v>
      </c>
      <c r="K83">
        <f>VLOOKUP(staff[[#This Row],[Rating]], 'mapping for rating to numeric '!$B$2:$C$6, 2, FALSE)</f>
        <v>3</v>
      </c>
    </row>
    <row r="84" spans="1:11" x14ac:dyDescent="0.3">
      <c r="A84" t="s">
        <v>117</v>
      </c>
      <c r="B84" t="s">
        <v>15</v>
      </c>
      <c r="C84">
        <v>20</v>
      </c>
      <c r="D84" t="s">
        <v>16</v>
      </c>
      <c r="E84" s="7">
        <v>44397</v>
      </c>
      <c r="F84" t="s">
        <v>12</v>
      </c>
      <c r="G84" s="15">
        <v>107700</v>
      </c>
      <c r="H84" t="s">
        <v>205</v>
      </c>
      <c r="I84">
        <f ca="1">(TODAY() -staff[[#This Row],[Date Joined]] )/365</f>
        <v>2.3561643835616439</v>
      </c>
      <c r="J84" s="15">
        <f ca="1">ROUNDUP(IF(staff[[#This Row],[Tenure]]&gt;2,3%,2%)*staff[[#This Row],[Salary]],0)</f>
        <v>3231</v>
      </c>
      <c r="K84">
        <f>VLOOKUP(staff[[#This Row],[Rating]], 'mapping for rating to numeric '!$B$2:$C$6, 2, FALSE)</f>
        <v>3</v>
      </c>
    </row>
    <row r="85" spans="1:11" x14ac:dyDescent="0.3">
      <c r="A85" t="s">
        <v>168</v>
      </c>
      <c r="B85" t="s">
        <v>15</v>
      </c>
      <c r="C85">
        <v>25</v>
      </c>
      <c r="D85" t="s">
        <v>16</v>
      </c>
      <c r="E85" s="7">
        <v>44322</v>
      </c>
      <c r="F85" t="s">
        <v>19</v>
      </c>
      <c r="G85" s="15">
        <v>65700</v>
      </c>
      <c r="H85" t="s">
        <v>205</v>
      </c>
      <c r="I85">
        <f ca="1">(TODAY() -staff[[#This Row],[Date Joined]] )/365</f>
        <v>2.5616438356164384</v>
      </c>
      <c r="J85" s="15">
        <f ca="1">ROUNDUP(IF(staff[[#This Row],[Tenure]]&gt;2,3%,2%)*staff[[#This Row],[Salary]],0)</f>
        <v>1971</v>
      </c>
      <c r="K85">
        <f>VLOOKUP(staff[[#This Row],[Rating]], 'mapping for rating to numeric '!$B$2:$C$6, 2, FALSE)</f>
        <v>3</v>
      </c>
    </row>
    <row r="86" spans="1:11" x14ac:dyDescent="0.3">
      <c r="A86" t="s">
        <v>135</v>
      </c>
      <c r="B86" t="s">
        <v>8</v>
      </c>
      <c r="C86">
        <v>33</v>
      </c>
      <c r="D86" t="s">
        <v>42</v>
      </c>
      <c r="E86" s="7">
        <v>44313</v>
      </c>
      <c r="F86" t="s">
        <v>12</v>
      </c>
      <c r="G86" s="15">
        <v>75480</v>
      </c>
      <c r="H86" t="s">
        <v>205</v>
      </c>
      <c r="I86">
        <f ca="1">(TODAY() -staff[[#This Row],[Date Joined]] )/365</f>
        <v>2.5863013698630137</v>
      </c>
      <c r="J86" s="15">
        <f ca="1">ROUNDUP(IF(staff[[#This Row],[Tenure]]&gt;2,3%,2%)*staff[[#This Row],[Salary]],0)</f>
        <v>2265</v>
      </c>
      <c r="K86">
        <f>VLOOKUP(staff[[#This Row],[Rating]], 'mapping for rating to numeric '!$B$2:$C$6, 2, FALSE)</f>
        <v>1</v>
      </c>
    </row>
    <row r="87" spans="1:11" x14ac:dyDescent="0.3">
      <c r="A87" t="s">
        <v>174</v>
      </c>
      <c r="B87" t="s">
        <v>15</v>
      </c>
      <c r="C87">
        <v>33</v>
      </c>
      <c r="D87" t="s">
        <v>16</v>
      </c>
      <c r="E87" s="7">
        <v>44448</v>
      </c>
      <c r="F87" t="s">
        <v>12</v>
      </c>
      <c r="G87" s="15">
        <v>53870</v>
      </c>
      <c r="H87" t="s">
        <v>205</v>
      </c>
      <c r="I87">
        <f ca="1">(TODAY() -staff[[#This Row],[Date Joined]] )/365</f>
        <v>2.2164383561643834</v>
      </c>
      <c r="J87" s="15">
        <f ca="1">ROUNDUP(IF(staff[[#This Row],[Tenure]]&gt;2,3%,2%)*staff[[#This Row],[Salary]],0)</f>
        <v>1617</v>
      </c>
      <c r="K87">
        <f>VLOOKUP(staff[[#This Row],[Rating]], 'mapping for rating to numeric '!$B$2:$C$6, 2, FALSE)</f>
        <v>3</v>
      </c>
    </row>
    <row r="88" spans="1:11" x14ac:dyDescent="0.3">
      <c r="A88" t="s">
        <v>141</v>
      </c>
      <c r="B88" t="s">
        <v>8</v>
      </c>
      <c r="C88">
        <v>36</v>
      </c>
      <c r="D88" t="s">
        <v>16</v>
      </c>
      <c r="E88" s="7">
        <v>44433</v>
      </c>
      <c r="F88" t="s">
        <v>19</v>
      </c>
      <c r="G88" s="15">
        <v>78540</v>
      </c>
      <c r="H88" t="s">
        <v>205</v>
      </c>
      <c r="I88">
        <f ca="1">(TODAY() -staff[[#This Row],[Date Joined]] )/365</f>
        <v>2.2575342465753425</v>
      </c>
      <c r="J88" s="15">
        <f ca="1">ROUNDUP(IF(staff[[#This Row],[Tenure]]&gt;2,3%,2%)*staff[[#This Row],[Salary]],0)</f>
        <v>2357</v>
      </c>
      <c r="K88">
        <f>VLOOKUP(staff[[#This Row],[Rating]], 'mapping for rating to numeric '!$B$2:$C$6, 2, FALSE)</f>
        <v>3</v>
      </c>
    </row>
    <row r="89" spans="1:11" x14ac:dyDescent="0.3">
      <c r="A89" t="s">
        <v>193</v>
      </c>
      <c r="B89" t="s">
        <v>15</v>
      </c>
      <c r="C89">
        <v>19</v>
      </c>
      <c r="D89" t="s">
        <v>16</v>
      </c>
      <c r="E89" s="7">
        <v>44218</v>
      </c>
      <c r="F89" t="s">
        <v>9</v>
      </c>
      <c r="G89" s="15">
        <v>58960</v>
      </c>
      <c r="H89" t="s">
        <v>205</v>
      </c>
      <c r="I89">
        <f ca="1">(TODAY() -staff[[#This Row],[Date Joined]] )/365</f>
        <v>2.8465753424657536</v>
      </c>
      <c r="J89" s="15">
        <f ca="1">ROUNDUP(IF(staff[[#This Row],[Tenure]]&gt;2,3%,2%)*staff[[#This Row],[Salary]],0)</f>
        <v>1769</v>
      </c>
      <c r="K89">
        <f>VLOOKUP(staff[[#This Row],[Rating]], 'mapping for rating to numeric '!$B$2:$C$6, 2, FALSE)</f>
        <v>3</v>
      </c>
    </row>
    <row r="90" spans="1:11" x14ac:dyDescent="0.3">
      <c r="A90" t="s">
        <v>162</v>
      </c>
      <c r="B90" t="s">
        <v>15</v>
      </c>
      <c r="C90">
        <v>46</v>
      </c>
      <c r="D90" t="s">
        <v>16</v>
      </c>
      <c r="E90" s="7">
        <v>44697</v>
      </c>
      <c r="F90" t="s">
        <v>9</v>
      </c>
      <c r="G90" s="15">
        <v>70610</v>
      </c>
      <c r="H90" t="s">
        <v>205</v>
      </c>
      <c r="I90">
        <f ca="1">(TODAY() -staff[[#This Row],[Date Joined]] )/365</f>
        <v>1.5342465753424657</v>
      </c>
      <c r="J90" s="15">
        <f ca="1">ROUNDUP(IF(staff[[#This Row],[Tenure]]&gt;2,3%,2%)*staff[[#This Row],[Salary]],0)</f>
        <v>1413</v>
      </c>
      <c r="K90">
        <f>VLOOKUP(staff[[#This Row],[Rating]], 'mapping for rating to numeric '!$B$2:$C$6, 2, FALSE)</f>
        <v>3</v>
      </c>
    </row>
    <row r="91" spans="1:11" x14ac:dyDescent="0.3">
      <c r="A91" t="s">
        <v>171</v>
      </c>
      <c r="B91" t="s">
        <v>15</v>
      </c>
      <c r="C91">
        <v>33</v>
      </c>
      <c r="D91" t="s">
        <v>16</v>
      </c>
      <c r="E91" s="7">
        <v>44181</v>
      </c>
      <c r="F91" t="s">
        <v>21</v>
      </c>
      <c r="G91" s="15">
        <v>59430</v>
      </c>
      <c r="H91" t="s">
        <v>205</v>
      </c>
      <c r="I91">
        <f ca="1">(TODAY() -staff[[#This Row],[Date Joined]] )/365</f>
        <v>2.9479452054794519</v>
      </c>
      <c r="J91" s="15">
        <f ca="1">ROUNDUP(IF(staff[[#This Row],[Tenure]]&gt;2,3%,2%)*staff[[#This Row],[Salary]],0)</f>
        <v>1783</v>
      </c>
      <c r="K91">
        <f>VLOOKUP(staff[[#This Row],[Rating]], 'mapping for rating to numeric '!$B$2:$C$6, 2, FALSE)</f>
        <v>3</v>
      </c>
    </row>
    <row r="92" spans="1:11" x14ac:dyDescent="0.3">
      <c r="A92" t="s">
        <v>144</v>
      </c>
      <c r="B92" t="s">
        <v>15</v>
      </c>
      <c r="C92">
        <v>33</v>
      </c>
      <c r="D92" t="s">
        <v>13</v>
      </c>
      <c r="E92" s="7">
        <v>44640</v>
      </c>
      <c r="F92" t="s">
        <v>9</v>
      </c>
      <c r="G92" s="15">
        <v>48530</v>
      </c>
      <c r="H92" t="s">
        <v>205</v>
      </c>
      <c r="I92">
        <f ca="1">(TODAY() -staff[[#This Row],[Date Joined]] )/365</f>
        <v>1.6904109589041096</v>
      </c>
      <c r="J92" s="15">
        <f ca="1">ROUNDUP(IF(staff[[#This Row],[Tenure]]&gt;2,3%,2%)*staff[[#This Row],[Salary]],0)</f>
        <v>971</v>
      </c>
      <c r="K92">
        <f>VLOOKUP(staff[[#This Row],[Rating]], 'mapping for rating to numeric '!$B$2:$C$6, 2, FALSE)</f>
        <v>4</v>
      </c>
    </row>
    <row r="93" spans="1:11" x14ac:dyDescent="0.3">
      <c r="A93" t="s">
        <v>163</v>
      </c>
      <c r="B93" t="s">
        <v>8</v>
      </c>
      <c r="C93">
        <v>33</v>
      </c>
      <c r="D93" t="s">
        <v>16</v>
      </c>
      <c r="E93" s="7">
        <v>44129</v>
      </c>
      <c r="F93" t="s">
        <v>12</v>
      </c>
      <c r="G93" s="15">
        <v>96140</v>
      </c>
      <c r="H93" t="s">
        <v>205</v>
      </c>
      <c r="I93">
        <f ca="1">(TODAY() -staff[[#This Row],[Date Joined]] )/365</f>
        <v>3.0904109589041098</v>
      </c>
      <c r="J93" s="15">
        <f ca="1">ROUNDUP(IF(staff[[#This Row],[Tenure]]&gt;2,3%,2%)*staff[[#This Row],[Salary]],0)</f>
        <v>2885</v>
      </c>
      <c r="K93">
        <f>VLOOKUP(staff[[#This Row],[Rating]], 'mapping for rating to numeric '!$B$2:$C$6, 2, FALSE)</f>
        <v>3</v>
      </c>
    </row>
    <row r="94" spans="1:11" x14ac:dyDescent="0.3">
      <c r="A94" t="s">
        <v>58</v>
      </c>
      <c r="B94" t="s">
        <v>15</v>
      </c>
      <c r="C94">
        <v>22</v>
      </c>
      <c r="D94" t="s">
        <v>13</v>
      </c>
      <c r="E94" s="7">
        <v>44446</v>
      </c>
      <c r="F94" t="s">
        <v>19</v>
      </c>
      <c r="G94" s="15">
        <v>112780</v>
      </c>
      <c r="H94" t="s">
        <v>207</v>
      </c>
      <c r="I94">
        <f ca="1">(TODAY() -staff[[#This Row],[Date Joined]] )/365</f>
        <v>2.2219178082191782</v>
      </c>
      <c r="J94" s="15">
        <f ca="1">ROUNDUP(IF(staff[[#This Row],[Tenure]]&gt;2,3%,2%)*staff[[#This Row],[Salary]],0)</f>
        <v>3384</v>
      </c>
      <c r="K94">
        <f>VLOOKUP(staff[[#This Row],[Rating]], 'mapping for rating to numeric '!$B$2:$C$6, 2, FALSE)</f>
        <v>4</v>
      </c>
    </row>
    <row r="95" spans="1:11" x14ac:dyDescent="0.3">
      <c r="A95" t="s">
        <v>70</v>
      </c>
      <c r="B95" t="s">
        <v>15</v>
      </c>
      <c r="C95">
        <v>46</v>
      </c>
      <c r="D95" t="s">
        <v>16</v>
      </c>
      <c r="E95" s="7">
        <v>44758</v>
      </c>
      <c r="F95" t="s">
        <v>9</v>
      </c>
      <c r="G95" s="15">
        <v>70610</v>
      </c>
      <c r="H95" t="s">
        <v>207</v>
      </c>
      <c r="I95">
        <f ca="1">(TODAY() -staff[[#This Row],[Date Joined]] )/365</f>
        <v>1.3671232876712329</v>
      </c>
      <c r="J95" s="15">
        <f ca="1">ROUNDUP(IF(staff[[#This Row],[Tenure]]&gt;2,3%,2%)*staff[[#This Row],[Salary]],0)</f>
        <v>1413</v>
      </c>
      <c r="K95">
        <f>VLOOKUP(staff[[#This Row],[Rating]], 'mapping for rating to numeric '!$B$2:$C$6, 2, FALSE)</f>
        <v>3</v>
      </c>
    </row>
    <row r="96" spans="1:11" x14ac:dyDescent="0.3">
      <c r="A96" t="s">
        <v>75</v>
      </c>
      <c r="B96" t="s">
        <v>8</v>
      </c>
      <c r="C96">
        <v>28</v>
      </c>
      <c r="D96" t="s">
        <v>16</v>
      </c>
      <c r="E96" s="7">
        <v>44357</v>
      </c>
      <c r="F96" t="s">
        <v>19</v>
      </c>
      <c r="G96" s="15">
        <v>53240</v>
      </c>
      <c r="H96" t="s">
        <v>207</v>
      </c>
      <c r="I96">
        <f ca="1">(TODAY() -staff[[#This Row],[Date Joined]] )/365</f>
        <v>2.4657534246575343</v>
      </c>
      <c r="J96" s="15">
        <f ca="1">ROUNDUP(IF(staff[[#This Row],[Tenure]]&gt;2,3%,2%)*staff[[#This Row],[Salary]],0)</f>
        <v>1598</v>
      </c>
      <c r="K96">
        <f>VLOOKUP(staff[[#This Row],[Rating]], 'mapping for rating to numeric '!$B$2:$C$6, 2, FALSE)</f>
        <v>3</v>
      </c>
    </row>
    <row r="97" spans="1:11" x14ac:dyDescent="0.3">
      <c r="A97" t="s">
        <v>49</v>
      </c>
      <c r="B97" t="s">
        <v>206</v>
      </c>
      <c r="C97">
        <v>37</v>
      </c>
      <c r="D97" t="s">
        <v>24</v>
      </c>
      <c r="E97" s="7">
        <v>44146</v>
      </c>
      <c r="F97" t="s">
        <v>21</v>
      </c>
      <c r="G97" s="15">
        <v>115440</v>
      </c>
      <c r="H97" t="s">
        <v>207</v>
      </c>
      <c r="I97">
        <f ca="1">(TODAY() -staff[[#This Row],[Date Joined]] )/365</f>
        <v>3.043835616438356</v>
      </c>
      <c r="J97" s="15">
        <f ca="1">ROUNDUP(IF(staff[[#This Row],[Tenure]]&gt;2,3%,2%)*staff[[#This Row],[Salary]],0)</f>
        <v>3464</v>
      </c>
      <c r="K97">
        <f>VLOOKUP(staff[[#This Row],[Rating]], 'mapping for rating to numeric '!$B$2:$C$6, 2, FALSE)</f>
        <v>2</v>
      </c>
    </row>
    <row r="98" spans="1:11" x14ac:dyDescent="0.3">
      <c r="A98" t="s">
        <v>65</v>
      </c>
      <c r="B98" t="s">
        <v>15</v>
      </c>
      <c r="C98">
        <v>32</v>
      </c>
      <c r="D98" t="s">
        <v>16</v>
      </c>
      <c r="E98" s="7">
        <v>44465</v>
      </c>
      <c r="F98" t="s">
        <v>19</v>
      </c>
      <c r="G98" s="15">
        <v>53540</v>
      </c>
      <c r="H98" t="s">
        <v>207</v>
      </c>
      <c r="I98">
        <f ca="1">(TODAY() -staff[[#This Row],[Date Joined]] )/365</f>
        <v>2.1698630136986301</v>
      </c>
      <c r="J98" s="15">
        <f ca="1">ROUNDUP(IF(staff[[#This Row],[Tenure]]&gt;2,3%,2%)*staff[[#This Row],[Salary]],0)</f>
        <v>1607</v>
      </c>
      <c r="K98">
        <f>VLOOKUP(staff[[#This Row],[Rating]], 'mapping for rating to numeric '!$B$2:$C$6, 2, FALSE)</f>
        <v>3</v>
      </c>
    </row>
    <row r="99" spans="1:11" x14ac:dyDescent="0.3">
      <c r="A99" t="s">
        <v>81</v>
      </c>
      <c r="B99" t="s">
        <v>8</v>
      </c>
      <c r="C99">
        <v>30</v>
      </c>
      <c r="D99" t="s">
        <v>16</v>
      </c>
      <c r="E99" s="7">
        <v>44861</v>
      </c>
      <c r="F99" t="s">
        <v>9</v>
      </c>
      <c r="G99" s="15">
        <v>112570</v>
      </c>
      <c r="H99" t="s">
        <v>207</v>
      </c>
      <c r="I99">
        <f ca="1">(TODAY() -staff[[#This Row],[Date Joined]] )/365</f>
        <v>1.0849315068493151</v>
      </c>
      <c r="J99" s="15">
        <f ca="1">ROUNDUP(IF(staff[[#This Row],[Tenure]]&gt;2,3%,2%)*staff[[#This Row],[Salary]],0)</f>
        <v>2252</v>
      </c>
      <c r="K99">
        <f>VLOOKUP(staff[[#This Row],[Rating]], 'mapping for rating to numeric '!$B$2:$C$6, 2, FALSE)</f>
        <v>3</v>
      </c>
    </row>
    <row r="100" spans="1:11" x14ac:dyDescent="0.3">
      <c r="A100" t="s">
        <v>51</v>
      </c>
      <c r="B100" t="s">
        <v>15</v>
      </c>
      <c r="C100">
        <v>33</v>
      </c>
      <c r="D100" t="s">
        <v>13</v>
      </c>
      <c r="E100" s="7">
        <v>44701</v>
      </c>
      <c r="F100" t="s">
        <v>9</v>
      </c>
      <c r="G100" s="15">
        <v>48530</v>
      </c>
      <c r="H100" t="s">
        <v>207</v>
      </c>
      <c r="I100">
        <f ca="1">(TODAY() -staff[[#This Row],[Date Joined]] )/365</f>
        <v>1.5232876712328767</v>
      </c>
      <c r="J100" s="15">
        <f ca="1">ROUNDUP(IF(staff[[#This Row],[Tenure]]&gt;2,3%,2%)*staff[[#This Row],[Salary]],0)</f>
        <v>971</v>
      </c>
      <c r="K100">
        <f>VLOOKUP(staff[[#This Row],[Rating]], 'mapping for rating to numeric '!$B$2:$C$6, 2, FALSE)</f>
        <v>4</v>
      </c>
    </row>
    <row r="101" spans="1:11" x14ac:dyDescent="0.3">
      <c r="A101" t="s">
        <v>61</v>
      </c>
      <c r="B101" t="s">
        <v>8</v>
      </c>
      <c r="C101">
        <v>24</v>
      </c>
      <c r="D101" t="s">
        <v>16</v>
      </c>
      <c r="E101" s="7">
        <v>44148</v>
      </c>
      <c r="F101" t="s">
        <v>12</v>
      </c>
      <c r="G101" s="15">
        <v>62780</v>
      </c>
      <c r="H101" t="s">
        <v>207</v>
      </c>
      <c r="I101">
        <f ca="1">(TODAY() -staff[[#This Row],[Date Joined]] )/365</f>
        <v>3.0383561643835617</v>
      </c>
      <c r="J101" s="15">
        <f ca="1">ROUNDUP(IF(staff[[#This Row],[Tenure]]&gt;2,3%,2%)*staff[[#This Row],[Salary]],0)</f>
        <v>1884</v>
      </c>
      <c r="K101">
        <f>VLOOKUP(staff[[#This Row],[Rating]], 'mapping for rating to numeric '!$B$2:$C$6, 2, FALSE)</f>
        <v>3</v>
      </c>
    </row>
    <row r="102" spans="1:11" x14ac:dyDescent="0.3">
      <c r="A102" t="s">
        <v>82</v>
      </c>
      <c r="B102" t="s">
        <v>15</v>
      </c>
      <c r="C102">
        <v>33</v>
      </c>
      <c r="D102" t="s">
        <v>16</v>
      </c>
      <c r="E102" s="7">
        <v>44509</v>
      </c>
      <c r="F102" t="s">
        <v>12</v>
      </c>
      <c r="G102" s="15">
        <v>53870</v>
      </c>
      <c r="H102" t="s">
        <v>207</v>
      </c>
      <c r="I102">
        <f ca="1">(TODAY() -staff[[#This Row],[Date Joined]] )/365</f>
        <v>2.0493150684931507</v>
      </c>
      <c r="J102" s="15">
        <f ca="1">ROUNDUP(IF(staff[[#This Row],[Tenure]]&gt;2,3%,2%)*staff[[#This Row],[Salary]],0)</f>
        <v>1617</v>
      </c>
      <c r="K102">
        <f>VLOOKUP(staff[[#This Row],[Rating]], 'mapping for rating to numeric '!$B$2:$C$6, 2, FALSE)</f>
        <v>3</v>
      </c>
    </row>
    <row r="103" spans="1:11" x14ac:dyDescent="0.3">
      <c r="A103" t="s">
        <v>60</v>
      </c>
      <c r="B103" t="s">
        <v>8</v>
      </c>
      <c r="C103">
        <v>27</v>
      </c>
      <c r="D103" t="s">
        <v>16</v>
      </c>
      <c r="E103" s="7">
        <v>44122</v>
      </c>
      <c r="F103" t="s">
        <v>56</v>
      </c>
      <c r="G103" s="15">
        <v>119110</v>
      </c>
      <c r="H103" t="s">
        <v>207</v>
      </c>
      <c r="I103">
        <f ca="1">(TODAY() -staff[[#This Row],[Date Joined]] )/365</f>
        <v>3.1095890410958904</v>
      </c>
      <c r="J103" s="15">
        <f ca="1">ROUNDUP(IF(staff[[#This Row],[Tenure]]&gt;2,3%,2%)*staff[[#This Row],[Salary]],0)</f>
        <v>3574</v>
      </c>
      <c r="K103">
        <f>VLOOKUP(staff[[#This Row],[Rating]], 'mapping for rating to numeric '!$B$2:$C$6, 2, FALSE)</f>
        <v>3</v>
      </c>
    </row>
    <row r="104" spans="1:11" x14ac:dyDescent="0.3">
      <c r="A104" t="s">
        <v>87</v>
      </c>
      <c r="B104" t="s">
        <v>15</v>
      </c>
      <c r="C104">
        <v>29</v>
      </c>
      <c r="D104" t="s">
        <v>24</v>
      </c>
      <c r="E104" s="7">
        <v>44180</v>
      </c>
      <c r="F104" t="s">
        <v>12</v>
      </c>
      <c r="G104" s="15">
        <v>112110</v>
      </c>
      <c r="H104" t="s">
        <v>207</v>
      </c>
      <c r="I104">
        <f ca="1">(TODAY() -staff[[#This Row],[Date Joined]] )/365</f>
        <v>2.9506849315068493</v>
      </c>
      <c r="J104" s="15">
        <f ca="1">ROUNDUP(IF(staff[[#This Row],[Tenure]]&gt;2,3%,2%)*staff[[#This Row],[Salary]],0)</f>
        <v>3364</v>
      </c>
      <c r="K104">
        <f>VLOOKUP(staff[[#This Row],[Rating]], 'mapping for rating to numeric '!$B$2:$C$6, 2, FALSE)</f>
        <v>2</v>
      </c>
    </row>
    <row r="105" spans="1:11" x14ac:dyDescent="0.3">
      <c r="A105" t="s">
        <v>76</v>
      </c>
      <c r="B105" t="s">
        <v>15</v>
      </c>
      <c r="C105">
        <v>25</v>
      </c>
      <c r="D105" t="s">
        <v>16</v>
      </c>
      <c r="E105" s="7">
        <v>44383</v>
      </c>
      <c r="F105" t="s">
        <v>19</v>
      </c>
      <c r="G105" s="15">
        <v>65700</v>
      </c>
      <c r="H105" t="s">
        <v>207</v>
      </c>
      <c r="I105">
        <f ca="1">(TODAY() -staff[[#This Row],[Date Joined]] )/365</f>
        <v>2.3945205479452056</v>
      </c>
      <c r="J105" s="15">
        <f ca="1">ROUNDUP(IF(staff[[#This Row],[Tenure]]&gt;2,3%,2%)*staff[[#This Row],[Salary]],0)</f>
        <v>1971</v>
      </c>
      <c r="K105">
        <f>VLOOKUP(staff[[#This Row],[Rating]], 'mapping for rating to numeric '!$B$2:$C$6, 2, FALSE)</f>
        <v>3</v>
      </c>
    </row>
    <row r="106" spans="1:11" x14ac:dyDescent="0.3">
      <c r="A106" t="s">
        <v>97</v>
      </c>
      <c r="B106" t="s">
        <v>15</v>
      </c>
      <c r="C106">
        <v>37</v>
      </c>
      <c r="D106" t="s">
        <v>16</v>
      </c>
      <c r="E106" s="7">
        <v>44701</v>
      </c>
      <c r="F106" t="s">
        <v>12</v>
      </c>
      <c r="G106" s="15">
        <v>69070</v>
      </c>
      <c r="H106" t="s">
        <v>207</v>
      </c>
      <c r="I106">
        <f ca="1">(TODAY() -staff[[#This Row],[Date Joined]] )/365</f>
        <v>1.5232876712328767</v>
      </c>
      <c r="J106" s="15">
        <f ca="1">ROUNDUP(IF(staff[[#This Row],[Tenure]]&gt;2,3%,2%)*staff[[#This Row],[Salary]],0)</f>
        <v>1382</v>
      </c>
      <c r="K106">
        <f>VLOOKUP(staff[[#This Row],[Rating]], 'mapping for rating to numeric '!$B$2:$C$6, 2, FALSE)</f>
        <v>3</v>
      </c>
    </row>
    <row r="107" spans="1:11" x14ac:dyDescent="0.3">
      <c r="A107" t="s">
        <v>22</v>
      </c>
      <c r="B107" t="s">
        <v>15</v>
      </c>
      <c r="C107">
        <v>20</v>
      </c>
      <c r="D107" t="s">
        <v>16</v>
      </c>
      <c r="E107" s="7">
        <v>44459</v>
      </c>
      <c r="F107" t="s">
        <v>12</v>
      </c>
      <c r="G107" s="15">
        <v>107700</v>
      </c>
      <c r="H107" t="s">
        <v>207</v>
      </c>
      <c r="I107">
        <f ca="1">(TODAY() -staff[[#This Row],[Date Joined]] )/365</f>
        <v>2.1863013698630138</v>
      </c>
      <c r="J107" s="15">
        <f ca="1">ROUNDUP(IF(staff[[#This Row],[Tenure]]&gt;2,3%,2%)*staff[[#This Row],[Salary]],0)</f>
        <v>3231</v>
      </c>
      <c r="K107">
        <f>VLOOKUP(staff[[#This Row],[Rating]], 'mapping for rating to numeric '!$B$2:$C$6, 2, FALSE)</f>
        <v>3</v>
      </c>
    </row>
    <row r="108" spans="1:11" x14ac:dyDescent="0.3">
      <c r="A108" t="s">
        <v>84</v>
      </c>
      <c r="B108" t="s">
        <v>8</v>
      </c>
      <c r="C108">
        <v>32</v>
      </c>
      <c r="D108" t="s">
        <v>13</v>
      </c>
      <c r="E108" s="7">
        <v>44354</v>
      </c>
      <c r="F108" t="s">
        <v>12</v>
      </c>
      <c r="G108" s="15">
        <v>43840</v>
      </c>
      <c r="H108" t="s">
        <v>207</v>
      </c>
      <c r="I108">
        <f ca="1">(TODAY() -staff[[#This Row],[Date Joined]] )/365</f>
        <v>2.473972602739726</v>
      </c>
      <c r="J108" s="15">
        <f ca="1">ROUNDUP(IF(staff[[#This Row],[Tenure]]&gt;2,3%,2%)*staff[[#This Row],[Salary]],0)</f>
        <v>1316</v>
      </c>
      <c r="K108">
        <f>VLOOKUP(staff[[#This Row],[Rating]], 'mapping for rating to numeric '!$B$2:$C$6, 2, FALSE)</f>
        <v>4</v>
      </c>
    </row>
    <row r="109" spans="1:11" x14ac:dyDescent="0.3">
      <c r="A109" t="s">
        <v>105</v>
      </c>
      <c r="B109" t="s">
        <v>15</v>
      </c>
      <c r="C109">
        <v>40</v>
      </c>
      <c r="D109" t="s">
        <v>16</v>
      </c>
      <c r="E109" s="7">
        <v>44263</v>
      </c>
      <c r="F109" t="s">
        <v>9</v>
      </c>
      <c r="G109" s="15">
        <v>99750</v>
      </c>
      <c r="H109" t="s">
        <v>207</v>
      </c>
      <c r="I109">
        <f ca="1">(TODAY() -staff[[#This Row],[Date Joined]] )/365</f>
        <v>2.7232876712328768</v>
      </c>
      <c r="J109" s="15">
        <f ca="1">ROUNDUP(IF(staff[[#This Row],[Tenure]]&gt;2,3%,2%)*staff[[#This Row],[Salary]],0)</f>
        <v>2993</v>
      </c>
      <c r="K109">
        <f>VLOOKUP(staff[[#This Row],[Rating]], 'mapping for rating to numeric '!$B$2:$C$6, 2, FALSE)</f>
        <v>3</v>
      </c>
    </row>
    <row r="110" spans="1:11" x14ac:dyDescent="0.3">
      <c r="A110" t="s">
        <v>47</v>
      </c>
      <c r="B110" t="s">
        <v>15</v>
      </c>
      <c r="C110">
        <v>21</v>
      </c>
      <c r="D110" t="s">
        <v>16</v>
      </c>
      <c r="E110" s="7">
        <v>44104</v>
      </c>
      <c r="F110" t="s">
        <v>9</v>
      </c>
      <c r="G110" s="15">
        <v>37920</v>
      </c>
      <c r="H110" t="s">
        <v>207</v>
      </c>
      <c r="I110">
        <f ca="1">(TODAY() -staff[[#This Row],[Date Joined]] )/365</f>
        <v>3.1589041095890411</v>
      </c>
      <c r="J110" s="15">
        <f ca="1">ROUNDUP(IF(staff[[#This Row],[Tenure]]&gt;2,3%,2%)*staff[[#This Row],[Salary]],0)</f>
        <v>1138</v>
      </c>
      <c r="K110">
        <f>VLOOKUP(staff[[#This Row],[Rating]], 'mapping for rating to numeric '!$B$2:$C$6, 2, FALSE)</f>
        <v>3</v>
      </c>
    </row>
    <row r="111" spans="1:11" x14ac:dyDescent="0.3">
      <c r="A111" t="s">
        <v>31</v>
      </c>
      <c r="B111" t="s">
        <v>15</v>
      </c>
      <c r="C111">
        <v>21</v>
      </c>
      <c r="D111" t="s">
        <v>16</v>
      </c>
      <c r="E111" s="7">
        <v>44762</v>
      </c>
      <c r="F111" t="s">
        <v>9</v>
      </c>
      <c r="G111" s="15">
        <v>57090</v>
      </c>
      <c r="H111" t="s">
        <v>207</v>
      </c>
      <c r="I111">
        <f ca="1">(TODAY() -staff[[#This Row],[Date Joined]] )/365</f>
        <v>1.3561643835616439</v>
      </c>
      <c r="J111" s="15">
        <f ca="1">ROUNDUP(IF(staff[[#This Row],[Tenure]]&gt;2,3%,2%)*staff[[#This Row],[Salary]],0)</f>
        <v>1142</v>
      </c>
      <c r="K111">
        <f>VLOOKUP(staff[[#This Row],[Rating]], 'mapping for rating to numeric '!$B$2:$C$6, 2, FALSE)</f>
        <v>3</v>
      </c>
    </row>
    <row r="112" spans="1:11" x14ac:dyDescent="0.3">
      <c r="A112" t="s">
        <v>30</v>
      </c>
      <c r="B112" t="s">
        <v>8</v>
      </c>
      <c r="C112">
        <v>31</v>
      </c>
      <c r="D112" t="s">
        <v>16</v>
      </c>
      <c r="E112" s="7">
        <v>44145</v>
      </c>
      <c r="F112" t="s">
        <v>12</v>
      </c>
      <c r="G112" s="15">
        <v>41980</v>
      </c>
      <c r="H112" t="s">
        <v>207</v>
      </c>
      <c r="I112">
        <f ca="1">(TODAY() -staff[[#This Row],[Date Joined]] )/365</f>
        <v>3.0465753424657533</v>
      </c>
      <c r="J112" s="15">
        <f ca="1">ROUNDUP(IF(staff[[#This Row],[Tenure]]&gt;2,3%,2%)*staff[[#This Row],[Salary]],0)</f>
        <v>1260</v>
      </c>
      <c r="K112">
        <f>VLOOKUP(staff[[#This Row],[Rating]], 'mapping for rating to numeric '!$B$2:$C$6, 2, FALSE)</f>
        <v>3</v>
      </c>
    </row>
    <row r="113" spans="1:11" x14ac:dyDescent="0.3">
      <c r="A113" t="s">
        <v>78</v>
      </c>
      <c r="B113" t="s">
        <v>15</v>
      </c>
      <c r="C113">
        <v>21</v>
      </c>
      <c r="D113" t="s">
        <v>16</v>
      </c>
      <c r="E113" s="7">
        <v>44242</v>
      </c>
      <c r="F113" t="s">
        <v>56</v>
      </c>
      <c r="G113" s="15">
        <v>75880</v>
      </c>
      <c r="H113" t="s">
        <v>207</v>
      </c>
      <c r="I113">
        <f ca="1">(TODAY() -staff[[#This Row],[Date Joined]] )/365</f>
        <v>2.7808219178082192</v>
      </c>
      <c r="J113" s="15">
        <f ca="1">ROUNDUP(IF(staff[[#This Row],[Tenure]]&gt;2,3%,2%)*staff[[#This Row],[Salary]],0)</f>
        <v>2277</v>
      </c>
      <c r="K113">
        <f>VLOOKUP(staff[[#This Row],[Rating]], 'mapping for rating to numeric '!$B$2:$C$6, 2, FALSE)</f>
        <v>3</v>
      </c>
    </row>
    <row r="114" spans="1:11" x14ac:dyDescent="0.3">
      <c r="A114" t="s">
        <v>36</v>
      </c>
      <c r="B114" t="s">
        <v>8</v>
      </c>
      <c r="C114">
        <v>34</v>
      </c>
      <c r="D114" t="s">
        <v>16</v>
      </c>
      <c r="E114" s="7">
        <v>44653</v>
      </c>
      <c r="F114" t="s">
        <v>21</v>
      </c>
      <c r="G114" s="15">
        <v>58940</v>
      </c>
      <c r="H114" t="s">
        <v>207</v>
      </c>
      <c r="I114">
        <f ca="1">(TODAY() -staff[[#This Row],[Date Joined]] )/365</f>
        <v>1.6547945205479453</v>
      </c>
      <c r="J114" s="15">
        <f ca="1">ROUNDUP(IF(staff[[#This Row],[Tenure]]&gt;2,3%,2%)*staff[[#This Row],[Salary]],0)</f>
        <v>1179</v>
      </c>
      <c r="K114">
        <f>VLOOKUP(staff[[#This Row],[Rating]], 'mapping for rating to numeric '!$B$2:$C$6, 2, FALSE)</f>
        <v>3</v>
      </c>
    </row>
    <row r="115" spans="1:11" x14ac:dyDescent="0.3">
      <c r="A115" t="s">
        <v>27</v>
      </c>
      <c r="B115" t="s">
        <v>8</v>
      </c>
      <c r="C115">
        <v>30</v>
      </c>
      <c r="D115" t="s">
        <v>24</v>
      </c>
      <c r="E115" s="7">
        <v>44389</v>
      </c>
      <c r="F115" t="s">
        <v>21</v>
      </c>
      <c r="G115" s="15">
        <v>67910</v>
      </c>
      <c r="H115" t="s">
        <v>207</v>
      </c>
      <c r="I115">
        <f ca="1">(TODAY() -staff[[#This Row],[Date Joined]] )/365</f>
        <v>2.3780821917808219</v>
      </c>
      <c r="J115" s="15">
        <f ca="1">ROUNDUP(IF(staff[[#This Row],[Tenure]]&gt;2,3%,2%)*staff[[#This Row],[Salary]],0)</f>
        <v>2038</v>
      </c>
      <c r="K115">
        <f>VLOOKUP(staff[[#This Row],[Rating]], 'mapping for rating to numeric '!$B$2:$C$6, 2, FALSE)</f>
        <v>2</v>
      </c>
    </row>
    <row r="116" spans="1:11" x14ac:dyDescent="0.3">
      <c r="A116" t="s">
        <v>26</v>
      </c>
      <c r="B116" t="s">
        <v>8</v>
      </c>
      <c r="C116">
        <v>31</v>
      </c>
      <c r="D116" t="s">
        <v>16</v>
      </c>
      <c r="E116" s="7">
        <v>44663</v>
      </c>
      <c r="F116" t="s">
        <v>12</v>
      </c>
      <c r="G116" s="15">
        <v>58100</v>
      </c>
      <c r="H116" t="s">
        <v>207</v>
      </c>
      <c r="I116">
        <f ca="1">(TODAY() -staff[[#This Row],[Date Joined]] )/365</f>
        <v>1.6273972602739726</v>
      </c>
      <c r="J116" s="15">
        <f ca="1">ROUNDUP(IF(staff[[#This Row],[Tenure]]&gt;2,3%,2%)*staff[[#This Row],[Salary]],0)</f>
        <v>1162</v>
      </c>
      <c r="K116">
        <f>VLOOKUP(staff[[#This Row],[Rating]], 'mapping for rating to numeric '!$B$2:$C$6, 2, FALSE)</f>
        <v>3</v>
      </c>
    </row>
    <row r="117" spans="1:11" x14ac:dyDescent="0.3">
      <c r="A117" t="s">
        <v>53</v>
      </c>
      <c r="B117" t="s">
        <v>15</v>
      </c>
      <c r="C117">
        <v>27</v>
      </c>
      <c r="D117" t="s">
        <v>16</v>
      </c>
      <c r="E117" s="7">
        <v>44567</v>
      </c>
      <c r="F117" t="s">
        <v>21</v>
      </c>
      <c r="G117" s="15">
        <v>48980</v>
      </c>
      <c r="H117" t="s">
        <v>207</v>
      </c>
      <c r="I117">
        <f ca="1">(TODAY() -staff[[#This Row],[Date Joined]] )/365</f>
        <v>1.8904109589041096</v>
      </c>
      <c r="J117" s="15">
        <f ca="1">ROUNDUP(IF(staff[[#This Row],[Tenure]]&gt;2,3%,2%)*staff[[#This Row],[Salary]],0)</f>
        <v>980</v>
      </c>
      <c r="K117">
        <f>VLOOKUP(staff[[#This Row],[Rating]], 'mapping for rating to numeric '!$B$2:$C$6, 2, FALSE)</f>
        <v>3</v>
      </c>
    </row>
    <row r="118" spans="1:11" x14ac:dyDescent="0.3">
      <c r="A118" t="s">
        <v>20</v>
      </c>
      <c r="B118" t="s">
        <v>206</v>
      </c>
      <c r="C118">
        <v>30</v>
      </c>
      <c r="D118" t="s">
        <v>16</v>
      </c>
      <c r="E118" s="7">
        <v>44597</v>
      </c>
      <c r="F118" t="s">
        <v>21</v>
      </c>
      <c r="G118" s="15">
        <v>64000</v>
      </c>
      <c r="H118" t="s">
        <v>207</v>
      </c>
      <c r="I118">
        <f ca="1">(TODAY() -staff[[#This Row],[Date Joined]] )/365</f>
        <v>1.8082191780821917</v>
      </c>
      <c r="J118" s="15">
        <f ca="1">ROUNDUP(IF(staff[[#This Row],[Tenure]]&gt;2,3%,2%)*staff[[#This Row],[Salary]],0)</f>
        <v>1280</v>
      </c>
      <c r="K118">
        <f>VLOOKUP(staff[[#This Row],[Rating]], 'mapping for rating to numeric '!$B$2:$C$6, 2, FALSE)</f>
        <v>3</v>
      </c>
    </row>
    <row r="119" spans="1:11" x14ac:dyDescent="0.3">
      <c r="A119" t="s">
        <v>7</v>
      </c>
      <c r="B119" t="s">
        <v>8</v>
      </c>
      <c r="C119">
        <v>42</v>
      </c>
      <c r="D119" t="s">
        <v>10</v>
      </c>
      <c r="E119" s="7">
        <v>44779</v>
      </c>
      <c r="F119" t="s">
        <v>9</v>
      </c>
      <c r="G119" s="15">
        <v>75000</v>
      </c>
      <c r="H119" t="s">
        <v>207</v>
      </c>
      <c r="I119">
        <f ca="1">(TODAY() -staff[[#This Row],[Date Joined]] )/365</f>
        <v>1.3095890410958904</v>
      </c>
      <c r="J119" s="15">
        <f ca="1">ROUNDUP(IF(staff[[#This Row],[Tenure]]&gt;2,3%,2%)*staff[[#This Row],[Salary]],0)</f>
        <v>1500</v>
      </c>
      <c r="K119">
        <f>VLOOKUP(staff[[#This Row],[Rating]], 'mapping for rating to numeric '!$B$2:$C$6, 2, FALSE)</f>
        <v>5</v>
      </c>
    </row>
    <row r="120" spans="1:11" x14ac:dyDescent="0.3">
      <c r="A120" t="s">
        <v>74</v>
      </c>
      <c r="B120" t="s">
        <v>8</v>
      </c>
      <c r="C120">
        <v>40</v>
      </c>
      <c r="D120" t="s">
        <v>16</v>
      </c>
      <c r="E120" s="7">
        <v>44337</v>
      </c>
      <c r="F120" t="s">
        <v>12</v>
      </c>
      <c r="G120" s="15">
        <v>87620</v>
      </c>
      <c r="H120" t="s">
        <v>207</v>
      </c>
      <c r="I120">
        <f ca="1">(TODAY() -staff[[#This Row],[Date Joined]] )/365</f>
        <v>2.5205479452054793</v>
      </c>
      <c r="J120" s="15">
        <f ca="1">ROUNDUP(IF(staff[[#This Row],[Tenure]]&gt;2,3%,2%)*staff[[#This Row],[Salary]],0)</f>
        <v>2629</v>
      </c>
      <c r="K120">
        <f>VLOOKUP(staff[[#This Row],[Rating]], 'mapping for rating to numeric '!$B$2:$C$6, 2, FALSE)</f>
        <v>3</v>
      </c>
    </row>
    <row r="121" spans="1:11" x14ac:dyDescent="0.3">
      <c r="A121" t="s">
        <v>44</v>
      </c>
      <c r="B121" t="s">
        <v>8</v>
      </c>
      <c r="C121">
        <v>29</v>
      </c>
      <c r="D121" t="s">
        <v>16</v>
      </c>
      <c r="E121" s="7">
        <v>44023</v>
      </c>
      <c r="F121" t="s">
        <v>12</v>
      </c>
      <c r="G121" s="15">
        <v>34980</v>
      </c>
      <c r="H121" t="s">
        <v>207</v>
      </c>
      <c r="I121">
        <f ca="1">(TODAY() -staff[[#This Row],[Date Joined]] )/365</f>
        <v>3.3808219178082193</v>
      </c>
      <c r="J121" s="15">
        <f ca="1">ROUNDUP(IF(staff[[#This Row],[Tenure]]&gt;2,3%,2%)*staff[[#This Row],[Salary]],0)</f>
        <v>1050</v>
      </c>
      <c r="K121">
        <f>VLOOKUP(staff[[#This Row],[Rating]], 'mapping for rating to numeric '!$B$2:$C$6, 2, FALSE)</f>
        <v>3</v>
      </c>
    </row>
    <row r="122" spans="1:11" x14ac:dyDescent="0.3">
      <c r="A122" t="s">
        <v>35</v>
      </c>
      <c r="B122" t="s">
        <v>8</v>
      </c>
      <c r="C122">
        <v>28</v>
      </c>
      <c r="D122" t="s">
        <v>16</v>
      </c>
      <c r="E122" s="7">
        <v>44185</v>
      </c>
      <c r="F122" t="s">
        <v>21</v>
      </c>
      <c r="G122" s="15">
        <v>75970</v>
      </c>
      <c r="H122" t="s">
        <v>207</v>
      </c>
      <c r="I122">
        <f ca="1">(TODAY() -staff[[#This Row],[Date Joined]] )/365</f>
        <v>2.9369863013698629</v>
      </c>
      <c r="J122" s="15">
        <f ca="1">ROUNDUP(IF(staff[[#This Row],[Tenure]]&gt;2,3%,2%)*staff[[#This Row],[Salary]],0)</f>
        <v>2280</v>
      </c>
      <c r="K122">
        <f>VLOOKUP(staff[[#This Row],[Rating]], 'mapping for rating to numeric '!$B$2:$C$6, 2, FALSE)</f>
        <v>3</v>
      </c>
    </row>
    <row r="123" spans="1:11" x14ac:dyDescent="0.3">
      <c r="A123" t="s">
        <v>38</v>
      </c>
      <c r="B123" t="s">
        <v>8</v>
      </c>
      <c r="C123">
        <v>34</v>
      </c>
      <c r="D123" t="s">
        <v>16</v>
      </c>
      <c r="E123" s="7">
        <v>44612</v>
      </c>
      <c r="F123" t="s">
        <v>21</v>
      </c>
      <c r="G123" s="15">
        <v>60130</v>
      </c>
      <c r="H123" t="s">
        <v>207</v>
      </c>
      <c r="I123">
        <f ca="1">(TODAY() -staff[[#This Row],[Date Joined]] )/365</f>
        <v>1.7671232876712328</v>
      </c>
      <c r="J123" s="15">
        <f ca="1">ROUNDUP(IF(staff[[#This Row],[Tenure]]&gt;2,3%,2%)*staff[[#This Row],[Salary]],0)</f>
        <v>1203</v>
      </c>
      <c r="K123">
        <f>VLOOKUP(staff[[#This Row],[Rating]], 'mapping for rating to numeric '!$B$2:$C$6, 2, FALSE)</f>
        <v>3</v>
      </c>
    </row>
    <row r="124" spans="1:11" x14ac:dyDescent="0.3">
      <c r="A124" t="s">
        <v>41</v>
      </c>
      <c r="B124" t="s">
        <v>8</v>
      </c>
      <c r="C124">
        <v>33</v>
      </c>
      <c r="D124" t="s">
        <v>42</v>
      </c>
      <c r="E124" s="7">
        <v>44374</v>
      </c>
      <c r="F124" t="s">
        <v>12</v>
      </c>
      <c r="G124" s="15">
        <v>75480</v>
      </c>
      <c r="H124" t="s">
        <v>207</v>
      </c>
      <c r="I124">
        <f ca="1">(TODAY() -staff[[#This Row],[Date Joined]] )/365</f>
        <v>2.419178082191781</v>
      </c>
      <c r="J124" s="15">
        <f ca="1">ROUNDUP(IF(staff[[#This Row],[Tenure]]&gt;2,3%,2%)*staff[[#This Row],[Salary]],0)</f>
        <v>2265</v>
      </c>
      <c r="K124">
        <f>VLOOKUP(staff[[#This Row],[Rating]], 'mapping for rating to numeric '!$B$2:$C$6, 2, FALSE)</f>
        <v>1</v>
      </c>
    </row>
    <row r="125" spans="1:11" x14ac:dyDescent="0.3">
      <c r="A125" t="s">
        <v>40</v>
      </c>
      <c r="B125" t="s">
        <v>15</v>
      </c>
      <c r="C125">
        <v>33</v>
      </c>
      <c r="D125" t="s">
        <v>16</v>
      </c>
      <c r="E125" s="7">
        <v>44164</v>
      </c>
      <c r="F125" t="s">
        <v>9</v>
      </c>
      <c r="G125" s="15">
        <v>115920</v>
      </c>
      <c r="H125" t="s">
        <v>207</v>
      </c>
      <c r="I125">
        <f ca="1">(TODAY() -staff[[#This Row],[Date Joined]] )/365</f>
        <v>2.9945205479452053</v>
      </c>
      <c r="J125" s="15">
        <f ca="1">ROUNDUP(IF(staff[[#This Row],[Tenure]]&gt;2,3%,2%)*staff[[#This Row],[Salary]],0)</f>
        <v>3478</v>
      </c>
      <c r="K125">
        <f>VLOOKUP(staff[[#This Row],[Rating]], 'mapping for rating to numeric '!$B$2:$C$6, 2, FALSE)</f>
        <v>3</v>
      </c>
    </row>
    <row r="126" spans="1:11" x14ac:dyDescent="0.3">
      <c r="A126" t="s">
        <v>48</v>
      </c>
      <c r="B126" t="s">
        <v>8</v>
      </c>
      <c r="C126">
        <v>36</v>
      </c>
      <c r="D126" t="s">
        <v>16</v>
      </c>
      <c r="E126" s="7">
        <v>44494</v>
      </c>
      <c r="F126" t="s">
        <v>19</v>
      </c>
      <c r="G126" s="15">
        <v>78540</v>
      </c>
      <c r="H126" t="s">
        <v>207</v>
      </c>
      <c r="I126">
        <f ca="1">(TODAY() -staff[[#This Row],[Date Joined]] )/365</f>
        <v>2.0904109589041098</v>
      </c>
      <c r="J126" s="15">
        <f ca="1">ROUNDUP(IF(staff[[#This Row],[Tenure]]&gt;2,3%,2%)*staff[[#This Row],[Salary]],0)</f>
        <v>2357</v>
      </c>
      <c r="K126">
        <f>VLOOKUP(staff[[#This Row],[Rating]], 'mapping for rating to numeric '!$B$2:$C$6, 2, FALSE)</f>
        <v>3</v>
      </c>
    </row>
    <row r="127" spans="1:11" x14ac:dyDescent="0.3">
      <c r="A127" t="s">
        <v>34</v>
      </c>
      <c r="B127" t="s">
        <v>15</v>
      </c>
      <c r="C127">
        <v>25</v>
      </c>
      <c r="D127" t="s">
        <v>13</v>
      </c>
      <c r="E127" s="7">
        <v>44726</v>
      </c>
      <c r="F127" t="s">
        <v>9</v>
      </c>
      <c r="G127" s="15">
        <v>109190</v>
      </c>
      <c r="H127" t="s">
        <v>207</v>
      </c>
      <c r="I127">
        <f ca="1">(TODAY() -staff[[#This Row],[Date Joined]] )/365</f>
        <v>1.4547945205479451</v>
      </c>
      <c r="J127" s="15">
        <f ca="1">ROUNDUP(IF(staff[[#This Row],[Tenure]]&gt;2,3%,2%)*staff[[#This Row],[Salary]],0)</f>
        <v>2184</v>
      </c>
      <c r="K127">
        <f>VLOOKUP(staff[[#This Row],[Rating]], 'mapping for rating to numeric '!$B$2:$C$6, 2, FALSE)</f>
        <v>4</v>
      </c>
    </row>
    <row r="128" spans="1:11" x14ac:dyDescent="0.3">
      <c r="A128" t="s">
        <v>73</v>
      </c>
      <c r="B128" t="s">
        <v>8</v>
      </c>
      <c r="C128">
        <v>34</v>
      </c>
      <c r="D128" t="s">
        <v>24</v>
      </c>
      <c r="E128" s="7">
        <v>44721</v>
      </c>
      <c r="F128" t="s">
        <v>19</v>
      </c>
      <c r="G128" s="15">
        <v>49630</v>
      </c>
      <c r="H128" t="s">
        <v>207</v>
      </c>
      <c r="I128">
        <f ca="1">(TODAY() -staff[[#This Row],[Date Joined]] )/365</f>
        <v>1.4684931506849315</v>
      </c>
      <c r="J128" s="15">
        <f ca="1">ROUNDUP(IF(staff[[#This Row],[Tenure]]&gt;2,3%,2%)*staff[[#This Row],[Salary]],0)</f>
        <v>993</v>
      </c>
      <c r="K128">
        <f>VLOOKUP(staff[[#This Row],[Rating]], 'mapping for rating to numeric '!$B$2:$C$6, 2, FALSE)</f>
        <v>2</v>
      </c>
    </row>
    <row r="129" spans="1:11" x14ac:dyDescent="0.3">
      <c r="A129" t="s">
        <v>107</v>
      </c>
      <c r="B129" t="s">
        <v>8</v>
      </c>
      <c r="C129">
        <v>28</v>
      </c>
      <c r="D129" t="s">
        <v>16</v>
      </c>
      <c r="E129" s="7">
        <v>44630</v>
      </c>
      <c r="F129" t="s">
        <v>9</v>
      </c>
      <c r="G129" s="15">
        <v>99970</v>
      </c>
      <c r="H129" t="s">
        <v>207</v>
      </c>
      <c r="I129">
        <f ca="1">(TODAY() -staff[[#This Row],[Date Joined]] )/365</f>
        <v>1.7178082191780821</v>
      </c>
      <c r="J129" s="15">
        <f ca="1">ROUNDUP(IF(staff[[#This Row],[Tenure]]&gt;2,3%,2%)*staff[[#This Row],[Salary]],0)</f>
        <v>2000</v>
      </c>
      <c r="K129">
        <f>VLOOKUP(staff[[#This Row],[Rating]], 'mapping for rating to numeric '!$B$2:$C$6, 2, FALSE)</f>
        <v>3</v>
      </c>
    </row>
    <row r="130" spans="1:11" x14ac:dyDescent="0.3">
      <c r="A130" t="s">
        <v>71</v>
      </c>
      <c r="B130" t="s">
        <v>8</v>
      </c>
      <c r="C130">
        <v>33</v>
      </c>
      <c r="D130" t="s">
        <v>16</v>
      </c>
      <c r="E130" s="7">
        <v>44190</v>
      </c>
      <c r="F130" t="s">
        <v>12</v>
      </c>
      <c r="G130" s="15">
        <v>96140</v>
      </c>
      <c r="H130" t="s">
        <v>207</v>
      </c>
      <c r="I130">
        <f ca="1">(TODAY() -staff[[#This Row],[Date Joined]] )/365</f>
        <v>2.9232876712328766</v>
      </c>
      <c r="J130" s="15">
        <f ca="1">ROUNDUP(IF(staff[[#This Row],[Tenure]]&gt;2,3%,2%)*staff[[#This Row],[Salary]],0)</f>
        <v>2885</v>
      </c>
      <c r="K130">
        <f>VLOOKUP(staff[[#This Row],[Rating]], 'mapping for rating to numeric '!$B$2:$C$6, 2, FALSE)</f>
        <v>3</v>
      </c>
    </row>
    <row r="131" spans="1:11" x14ac:dyDescent="0.3">
      <c r="A131" t="s">
        <v>50</v>
      </c>
      <c r="B131" t="s">
        <v>15</v>
      </c>
      <c r="C131">
        <v>31</v>
      </c>
      <c r="D131" t="s">
        <v>16</v>
      </c>
      <c r="E131" s="7">
        <v>44724</v>
      </c>
      <c r="F131" t="s">
        <v>9</v>
      </c>
      <c r="G131" s="15">
        <v>103550</v>
      </c>
      <c r="H131" t="s">
        <v>207</v>
      </c>
      <c r="I131">
        <f ca="1">(TODAY() -staff[[#This Row],[Date Joined]] )/365</f>
        <v>1.4602739726027398</v>
      </c>
      <c r="J131" s="15">
        <f ca="1">ROUNDUP(IF(staff[[#This Row],[Tenure]]&gt;2,3%,2%)*staff[[#This Row],[Salary]],0)</f>
        <v>2071</v>
      </c>
      <c r="K131">
        <f>VLOOKUP(staff[[#This Row],[Rating]], 'mapping for rating to numeric '!$B$2:$C$6, 2, FALSE)</f>
        <v>3</v>
      </c>
    </row>
    <row r="132" spans="1:11" x14ac:dyDescent="0.3">
      <c r="A132" t="s">
        <v>14</v>
      </c>
      <c r="B132" t="s">
        <v>15</v>
      </c>
      <c r="C132">
        <v>31</v>
      </c>
      <c r="D132" t="s">
        <v>16</v>
      </c>
      <c r="E132" s="7">
        <v>44511</v>
      </c>
      <c r="F132" t="s">
        <v>12</v>
      </c>
      <c r="G132" s="15">
        <v>48950</v>
      </c>
      <c r="H132" t="s">
        <v>207</v>
      </c>
      <c r="I132">
        <f ca="1">(TODAY() -staff[[#This Row],[Date Joined]] )/365</f>
        <v>2.043835616438356</v>
      </c>
      <c r="J132" s="15">
        <f ca="1">ROUNDUP(IF(staff[[#This Row],[Tenure]]&gt;2,3%,2%)*staff[[#This Row],[Salary]],0)</f>
        <v>1469</v>
      </c>
      <c r="K132">
        <f>VLOOKUP(staff[[#This Row],[Rating]], 'mapping for rating to numeric '!$B$2:$C$6, 2, FALSE)</f>
        <v>3</v>
      </c>
    </row>
    <row r="133" spans="1:11" x14ac:dyDescent="0.3">
      <c r="A133" t="s">
        <v>63</v>
      </c>
      <c r="B133" t="s">
        <v>15</v>
      </c>
      <c r="C133">
        <v>24</v>
      </c>
      <c r="D133" t="s">
        <v>24</v>
      </c>
      <c r="E133" s="7">
        <v>44436</v>
      </c>
      <c r="F133" t="s">
        <v>21</v>
      </c>
      <c r="G133" s="15">
        <v>52610</v>
      </c>
      <c r="H133" t="s">
        <v>207</v>
      </c>
      <c r="I133">
        <f ca="1">(TODAY() -staff[[#This Row],[Date Joined]] )/365</f>
        <v>2.2493150684931509</v>
      </c>
      <c r="J133" s="15">
        <f ca="1">ROUNDUP(IF(staff[[#This Row],[Tenure]]&gt;2,3%,2%)*staff[[#This Row],[Salary]],0)</f>
        <v>1579</v>
      </c>
      <c r="K133">
        <f>VLOOKUP(staff[[#This Row],[Rating]], 'mapping for rating to numeric '!$B$2:$C$6, 2, FALSE)</f>
        <v>2</v>
      </c>
    </row>
    <row r="134" spans="1:11" x14ac:dyDescent="0.3">
      <c r="A134" t="s">
        <v>72</v>
      </c>
      <c r="B134" t="s">
        <v>8</v>
      </c>
      <c r="C134">
        <v>36</v>
      </c>
      <c r="D134" t="s">
        <v>16</v>
      </c>
      <c r="E134" s="7">
        <v>44529</v>
      </c>
      <c r="F134" t="s">
        <v>9</v>
      </c>
      <c r="G134" s="15">
        <v>78390</v>
      </c>
      <c r="H134" t="s">
        <v>207</v>
      </c>
      <c r="I134">
        <f ca="1">(TODAY() -staff[[#This Row],[Date Joined]] )/365</f>
        <v>1.9945205479452055</v>
      </c>
      <c r="J134" s="15">
        <f ca="1">ROUNDUP(IF(staff[[#This Row],[Tenure]]&gt;2,3%,2%)*staff[[#This Row],[Salary]],0)</f>
        <v>1568</v>
      </c>
      <c r="K134">
        <f>VLOOKUP(staff[[#This Row],[Rating]], 'mapping for rating to numeric '!$B$2:$C$6, 2, FALSE)</f>
        <v>3</v>
      </c>
    </row>
    <row r="135" spans="1:11" x14ac:dyDescent="0.3">
      <c r="A135" t="s">
        <v>88</v>
      </c>
      <c r="B135" t="s">
        <v>8</v>
      </c>
      <c r="C135">
        <v>33</v>
      </c>
      <c r="D135" t="s">
        <v>16</v>
      </c>
      <c r="E135" s="7">
        <v>44809</v>
      </c>
      <c r="F135" t="s">
        <v>21</v>
      </c>
      <c r="G135" s="15">
        <v>86570</v>
      </c>
      <c r="H135" t="s">
        <v>207</v>
      </c>
      <c r="I135">
        <f ca="1">(TODAY() -staff[[#This Row],[Date Joined]] )/365</f>
        <v>1.2273972602739727</v>
      </c>
      <c r="J135" s="15">
        <f ca="1">ROUNDUP(IF(staff[[#This Row],[Tenure]]&gt;2,3%,2%)*staff[[#This Row],[Salary]],0)</f>
        <v>1732</v>
      </c>
      <c r="K135">
        <f>VLOOKUP(staff[[#This Row],[Rating]], 'mapping for rating to numeric '!$B$2:$C$6, 2, FALSE)</f>
        <v>3</v>
      </c>
    </row>
    <row r="136" spans="1:11" x14ac:dyDescent="0.3">
      <c r="A136" t="s">
        <v>92</v>
      </c>
      <c r="B136" t="s">
        <v>8</v>
      </c>
      <c r="C136">
        <v>27</v>
      </c>
      <c r="D136" t="s">
        <v>16</v>
      </c>
      <c r="E136" s="7">
        <v>44686</v>
      </c>
      <c r="F136" t="s">
        <v>12</v>
      </c>
      <c r="G136" s="15">
        <v>83750</v>
      </c>
      <c r="H136" t="s">
        <v>207</v>
      </c>
      <c r="I136">
        <f ca="1">(TODAY() -staff[[#This Row],[Date Joined]] )/365</f>
        <v>1.5643835616438355</v>
      </c>
      <c r="J136" s="15">
        <f ca="1">ROUNDUP(IF(staff[[#This Row],[Tenure]]&gt;2,3%,2%)*staff[[#This Row],[Salary]],0)</f>
        <v>1675</v>
      </c>
      <c r="K136">
        <f>VLOOKUP(staff[[#This Row],[Rating]], 'mapping for rating to numeric '!$B$2:$C$6, 2, FALSE)</f>
        <v>3</v>
      </c>
    </row>
    <row r="137" spans="1:11" x14ac:dyDescent="0.3">
      <c r="A137" t="s">
        <v>102</v>
      </c>
      <c r="B137" t="s">
        <v>8</v>
      </c>
      <c r="C137">
        <v>34</v>
      </c>
      <c r="D137" t="s">
        <v>16</v>
      </c>
      <c r="E137" s="7">
        <v>44445</v>
      </c>
      <c r="F137" t="s">
        <v>21</v>
      </c>
      <c r="G137" s="15">
        <v>92450</v>
      </c>
      <c r="H137" t="s">
        <v>207</v>
      </c>
      <c r="I137">
        <f ca="1">(TODAY() -staff[[#This Row],[Date Joined]] )/365</f>
        <v>2.2246575342465755</v>
      </c>
      <c r="J137" s="15">
        <f ca="1">ROUNDUP(IF(staff[[#This Row],[Tenure]]&gt;2,3%,2%)*staff[[#This Row],[Salary]],0)</f>
        <v>2774</v>
      </c>
      <c r="K137">
        <f>VLOOKUP(staff[[#This Row],[Rating]], 'mapping for rating to numeric '!$B$2:$C$6, 2, FALSE)</f>
        <v>3</v>
      </c>
    </row>
    <row r="138" spans="1:11" x14ac:dyDescent="0.3">
      <c r="A138" t="s">
        <v>64</v>
      </c>
      <c r="B138" t="s">
        <v>15</v>
      </c>
      <c r="C138">
        <v>20</v>
      </c>
      <c r="D138" t="s">
        <v>16</v>
      </c>
      <c r="E138" s="7">
        <v>44183</v>
      </c>
      <c r="F138" t="s">
        <v>12</v>
      </c>
      <c r="G138" s="15">
        <v>112650</v>
      </c>
      <c r="H138" t="s">
        <v>207</v>
      </c>
      <c r="I138">
        <f ca="1">(TODAY() -staff[[#This Row],[Date Joined]] )/365</f>
        <v>2.9424657534246577</v>
      </c>
      <c r="J138" s="15">
        <f ca="1">ROUNDUP(IF(staff[[#This Row],[Tenure]]&gt;2,3%,2%)*staff[[#This Row],[Salary]],0)</f>
        <v>3380</v>
      </c>
      <c r="K138">
        <f>VLOOKUP(staff[[#This Row],[Rating]], 'mapping for rating to numeric '!$B$2:$C$6, 2, FALSE)</f>
        <v>3</v>
      </c>
    </row>
    <row r="139" spans="1:11" x14ac:dyDescent="0.3">
      <c r="A139" t="s">
        <v>104</v>
      </c>
      <c r="B139" t="s">
        <v>15</v>
      </c>
      <c r="C139">
        <v>20</v>
      </c>
      <c r="D139" t="s">
        <v>16</v>
      </c>
      <c r="E139" s="7">
        <v>44744</v>
      </c>
      <c r="F139" t="s">
        <v>9</v>
      </c>
      <c r="G139" s="15">
        <v>79570</v>
      </c>
      <c r="H139" t="s">
        <v>207</v>
      </c>
      <c r="I139">
        <f ca="1">(TODAY() -staff[[#This Row],[Date Joined]] )/365</f>
        <v>1.4054794520547946</v>
      </c>
      <c r="J139" s="15">
        <f ca="1">ROUNDUP(IF(staff[[#This Row],[Tenure]]&gt;2,3%,2%)*staff[[#This Row],[Salary]],0)</f>
        <v>1592</v>
      </c>
      <c r="K139">
        <f>VLOOKUP(staff[[#This Row],[Rating]], 'mapping for rating to numeric '!$B$2:$C$6, 2, FALSE)</f>
        <v>3</v>
      </c>
    </row>
    <row r="140" spans="1:11" x14ac:dyDescent="0.3">
      <c r="A140" t="s">
        <v>91</v>
      </c>
      <c r="B140" t="s">
        <v>8</v>
      </c>
      <c r="C140">
        <v>20</v>
      </c>
      <c r="D140" t="s">
        <v>24</v>
      </c>
      <c r="E140" s="7">
        <v>44537</v>
      </c>
      <c r="F140" t="s">
        <v>19</v>
      </c>
      <c r="G140" s="15">
        <v>68900</v>
      </c>
      <c r="H140" t="s">
        <v>207</v>
      </c>
      <c r="I140">
        <f ca="1">(TODAY() -staff[[#This Row],[Date Joined]] )/365</f>
        <v>1.9726027397260273</v>
      </c>
      <c r="J140" s="15">
        <f ca="1">ROUNDUP(IF(staff[[#This Row],[Tenure]]&gt;2,3%,2%)*staff[[#This Row],[Salary]],0)</f>
        <v>1378</v>
      </c>
      <c r="K140">
        <f>VLOOKUP(staff[[#This Row],[Rating]], 'mapping for rating to numeric '!$B$2:$C$6, 2, FALSE)</f>
        <v>2</v>
      </c>
    </row>
    <row r="141" spans="1:11" x14ac:dyDescent="0.3">
      <c r="A141" t="s">
        <v>39</v>
      </c>
      <c r="B141" t="s">
        <v>8</v>
      </c>
      <c r="C141">
        <v>25</v>
      </c>
      <c r="D141" t="s">
        <v>13</v>
      </c>
      <c r="E141" s="7">
        <v>44694</v>
      </c>
      <c r="F141" t="s">
        <v>12</v>
      </c>
      <c r="G141" s="15">
        <v>80700</v>
      </c>
      <c r="H141" t="s">
        <v>207</v>
      </c>
      <c r="I141">
        <f ca="1">(TODAY() -staff[[#This Row],[Date Joined]] )/365</f>
        <v>1.5424657534246575</v>
      </c>
      <c r="J141" s="15">
        <f ca="1">ROUNDUP(IF(staff[[#This Row],[Tenure]]&gt;2,3%,2%)*staff[[#This Row],[Salary]],0)</f>
        <v>1614</v>
      </c>
      <c r="K141">
        <f>VLOOKUP(staff[[#This Row],[Rating]], 'mapping for rating to numeric '!$B$2:$C$6, 2, FALSE)</f>
        <v>4</v>
      </c>
    </row>
    <row r="142" spans="1:11" x14ac:dyDescent="0.3">
      <c r="A142" t="s">
        <v>100</v>
      </c>
      <c r="B142" t="s">
        <v>15</v>
      </c>
      <c r="C142">
        <v>19</v>
      </c>
      <c r="D142" t="s">
        <v>16</v>
      </c>
      <c r="E142" s="7">
        <v>44277</v>
      </c>
      <c r="F142" t="s">
        <v>9</v>
      </c>
      <c r="G142" s="15">
        <v>58960</v>
      </c>
      <c r="H142" t="s">
        <v>207</v>
      </c>
      <c r="I142">
        <f ca="1">(TODAY() -staff[[#This Row],[Date Joined]] )/365</f>
        <v>2.6849315068493151</v>
      </c>
      <c r="J142" s="15">
        <f ca="1">ROUNDUP(IF(staff[[#This Row],[Tenure]]&gt;2,3%,2%)*staff[[#This Row],[Salary]],0)</f>
        <v>1769</v>
      </c>
      <c r="K142">
        <f>VLOOKUP(staff[[#This Row],[Rating]], 'mapping for rating to numeric '!$B$2:$C$6, 2, FALSE)</f>
        <v>3</v>
      </c>
    </row>
    <row r="143" spans="1:11" x14ac:dyDescent="0.3">
      <c r="A143" t="s">
        <v>106</v>
      </c>
      <c r="B143" t="s">
        <v>15</v>
      </c>
      <c r="C143">
        <v>36</v>
      </c>
      <c r="D143" t="s">
        <v>16</v>
      </c>
      <c r="E143" s="7">
        <v>44019</v>
      </c>
      <c r="F143" t="s">
        <v>12</v>
      </c>
      <c r="G143" s="15">
        <v>118840</v>
      </c>
      <c r="H143" t="s">
        <v>207</v>
      </c>
      <c r="I143">
        <f ca="1">(TODAY() -staff[[#This Row],[Date Joined]] )/365</f>
        <v>3.3917808219178083</v>
      </c>
      <c r="J143" s="15">
        <f ca="1">ROUNDUP(IF(staff[[#This Row],[Tenure]]&gt;2,3%,2%)*staff[[#This Row],[Salary]],0)</f>
        <v>3566</v>
      </c>
      <c r="K143">
        <f>VLOOKUP(staff[[#This Row],[Rating]], 'mapping for rating to numeric '!$B$2:$C$6, 2, FALSE)</f>
        <v>3</v>
      </c>
    </row>
    <row r="144" spans="1:11" x14ac:dyDescent="0.3">
      <c r="A144" t="s">
        <v>29</v>
      </c>
      <c r="B144" t="s">
        <v>15</v>
      </c>
      <c r="C144">
        <v>28</v>
      </c>
      <c r="D144" t="s">
        <v>13</v>
      </c>
      <c r="E144" s="7">
        <v>44041</v>
      </c>
      <c r="F144" t="s">
        <v>21</v>
      </c>
      <c r="G144" s="15">
        <v>48170</v>
      </c>
      <c r="H144" t="s">
        <v>207</v>
      </c>
      <c r="I144">
        <f ca="1">(TODAY() -staff[[#This Row],[Date Joined]] )/365</f>
        <v>3.3315068493150686</v>
      </c>
      <c r="J144" s="15">
        <f ca="1">ROUNDUP(IF(staff[[#This Row],[Tenure]]&gt;2,3%,2%)*staff[[#This Row],[Salary]],0)</f>
        <v>1446</v>
      </c>
      <c r="K144">
        <f>VLOOKUP(staff[[#This Row],[Rating]], 'mapping for rating to numeric '!$B$2:$C$6, 2, FALSE)</f>
        <v>4</v>
      </c>
    </row>
    <row r="145" spans="1:11" x14ac:dyDescent="0.3">
      <c r="A145" t="s">
        <v>108</v>
      </c>
      <c r="B145" t="s">
        <v>8</v>
      </c>
      <c r="C145">
        <v>32</v>
      </c>
      <c r="D145" t="s">
        <v>16</v>
      </c>
      <c r="E145" s="7">
        <v>44400</v>
      </c>
      <c r="F145" t="s">
        <v>56</v>
      </c>
      <c r="G145" s="15">
        <v>45510</v>
      </c>
      <c r="H145" t="s">
        <v>207</v>
      </c>
      <c r="I145">
        <f ca="1">(TODAY() -staff[[#This Row],[Date Joined]] )/365</f>
        <v>2.3479452054794518</v>
      </c>
      <c r="J145" s="15">
        <f ca="1">ROUNDUP(IF(staff[[#This Row],[Tenure]]&gt;2,3%,2%)*staff[[#This Row],[Salary]],0)</f>
        <v>1366</v>
      </c>
      <c r="K145">
        <f>VLOOKUP(staff[[#This Row],[Rating]], 'mapping for rating to numeric '!$B$2:$C$6, 2, FALSE)</f>
        <v>3</v>
      </c>
    </row>
    <row r="146" spans="1:11" x14ac:dyDescent="0.3">
      <c r="A146" t="s">
        <v>83</v>
      </c>
      <c r="B146" t="s">
        <v>8</v>
      </c>
      <c r="C146">
        <v>36</v>
      </c>
      <c r="D146" t="s">
        <v>16</v>
      </c>
      <c r="E146" s="7">
        <v>44085</v>
      </c>
      <c r="F146" t="s">
        <v>9</v>
      </c>
      <c r="G146" s="15">
        <v>114890</v>
      </c>
      <c r="H146" t="s">
        <v>207</v>
      </c>
      <c r="I146">
        <f ca="1">(TODAY() -staff[[#This Row],[Date Joined]] )/365</f>
        <v>3.2109589041095892</v>
      </c>
      <c r="J146" s="15">
        <f ca="1">ROUNDUP(IF(staff[[#This Row],[Tenure]]&gt;2,3%,2%)*staff[[#This Row],[Salary]],0)</f>
        <v>3447</v>
      </c>
      <c r="K146">
        <f>VLOOKUP(staff[[#This Row],[Rating]], 'mapping for rating to numeric '!$B$2:$C$6, 2, FALSE)</f>
        <v>3</v>
      </c>
    </row>
    <row r="147" spans="1:11" x14ac:dyDescent="0.3">
      <c r="A147" t="s">
        <v>67</v>
      </c>
      <c r="B147" t="s">
        <v>15</v>
      </c>
      <c r="C147">
        <v>30</v>
      </c>
      <c r="D147" t="s">
        <v>16</v>
      </c>
      <c r="E147" s="7">
        <v>44850</v>
      </c>
      <c r="F147" t="s">
        <v>12</v>
      </c>
      <c r="G147" s="15">
        <v>69710</v>
      </c>
      <c r="H147" t="s">
        <v>207</v>
      </c>
      <c r="I147">
        <f ca="1">(TODAY() -staff[[#This Row],[Date Joined]] )/365</f>
        <v>1.1150684931506849</v>
      </c>
      <c r="J147" s="15">
        <f ca="1">ROUNDUP(IF(staff[[#This Row],[Tenure]]&gt;2,3%,2%)*staff[[#This Row],[Salary]],0)</f>
        <v>1395</v>
      </c>
      <c r="K147">
        <f>VLOOKUP(staff[[#This Row],[Rating]], 'mapping for rating to numeric '!$B$2:$C$6, 2, FALSE)</f>
        <v>3</v>
      </c>
    </row>
    <row r="148" spans="1:11" x14ac:dyDescent="0.3">
      <c r="A148" t="s">
        <v>94</v>
      </c>
      <c r="B148" t="s">
        <v>15</v>
      </c>
      <c r="C148">
        <v>36</v>
      </c>
      <c r="D148" t="s">
        <v>16</v>
      </c>
      <c r="E148" s="7">
        <v>44333</v>
      </c>
      <c r="F148" t="s">
        <v>21</v>
      </c>
      <c r="G148" s="15">
        <v>71380</v>
      </c>
      <c r="H148" t="s">
        <v>207</v>
      </c>
      <c r="I148">
        <f ca="1">(TODAY() -staff[[#This Row],[Date Joined]] )/365</f>
        <v>2.5315068493150683</v>
      </c>
      <c r="J148" s="15">
        <f ca="1">ROUNDUP(IF(staff[[#This Row],[Tenure]]&gt;2,3%,2%)*staff[[#This Row],[Salary]],0)</f>
        <v>2142</v>
      </c>
      <c r="K148">
        <f>VLOOKUP(staff[[#This Row],[Rating]], 'mapping for rating to numeric '!$B$2:$C$6, 2, FALSE)</f>
        <v>3</v>
      </c>
    </row>
    <row r="149" spans="1:11" x14ac:dyDescent="0.3">
      <c r="A149" t="s">
        <v>33</v>
      </c>
      <c r="B149" t="s">
        <v>8</v>
      </c>
      <c r="C149">
        <v>38</v>
      </c>
      <c r="D149" t="s">
        <v>10</v>
      </c>
      <c r="E149" s="7">
        <v>44377</v>
      </c>
      <c r="F149" t="s">
        <v>19</v>
      </c>
      <c r="G149" s="15">
        <v>109160</v>
      </c>
      <c r="H149" t="s">
        <v>207</v>
      </c>
      <c r="I149">
        <f ca="1">(TODAY() -staff[[#This Row],[Date Joined]] )/365</f>
        <v>2.4109589041095889</v>
      </c>
      <c r="J149" s="15">
        <f ca="1">ROUNDUP(IF(staff[[#This Row],[Tenure]]&gt;2,3%,2%)*staff[[#This Row],[Salary]],0)</f>
        <v>3275</v>
      </c>
      <c r="K149">
        <f>VLOOKUP(staff[[#This Row],[Rating]], 'mapping for rating to numeric '!$B$2:$C$6, 2, FALSE)</f>
        <v>5</v>
      </c>
    </row>
    <row r="150" spans="1:11" x14ac:dyDescent="0.3">
      <c r="A150" t="s">
        <v>98</v>
      </c>
      <c r="B150" t="s">
        <v>15</v>
      </c>
      <c r="C150">
        <v>27</v>
      </c>
      <c r="D150" t="s">
        <v>42</v>
      </c>
      <c r="E150" s="7">
        <v>44609</v>
      </c>
      <c r="F150" t="s">
        <v>9</v>
      </c>
      <c r="G150" s="15">
        <v>113280</v>
      </c>
      <c r="H150" t="s">
        <v>207</v>
      </c>
      <c r="I150">
        <f ca="1">(TODAY() -staff[[#This Row],[Date Joined]] )/365</f>
        <v>1.7753424657534247</v>
      </c>
      <c r="J150" s="15">
        <f ca="1">ROUNDUP(IF(staff[[#This Row],[Tenure]]&gt;2,3%,2%)*staff[[#This Row],[Salary]],0)</f>
        <v>2266</v>
      </c>
      <c r="K150">
        <f>VLOOKUP(staff[[#This Row],[Rating]], 'mapping for rating to numeric '!$B$2:$C$6, 2, FALSE)</f>
        <v>1</v>
      </c>
    </row>
    <row r="151" spans="1:11" x14ac:dyDescent="0.3">
      <c r="A151" t="s">
        <v>25</v>
      </c>
      <c r="B151" t="s">
        <v>15</v>
      </c>
      <c r="C151">
        <v>30</v>
      </c>
      <c r="D151" t="s">
        <v>16</v>
      </c>
      <c r="E151" s="7">
        <v>44273</v>
      </c>
      <c r="F151" t="s">
        <v>12</v>
      </c>
      <c r="G151" s="15">
        <v>69120</v>
      </c>
      <c r="H151" t="s">
        <v>207</v>
      </c>
      <c r="I151">
        <f ca="1">(TODAY() -staff[[#This Row],[Date Joined]] )/365</f>
        <v>2.6958904109589041</v>
      </c>
      <c r="J151" s="15">
        <f ca="1">ROUNDUP(IF(staff[[#This Row],[Tenure]]&gt;2,3%,2%)*staff[[#This Row],[Salary]],0)</f>
        <v>2074</v>
      </c>
      <c r="K151">
        <f>VLOOKUP(staff[[#This Row],[Rating]], 'mapping for rating to numeric '!$B$2:$C$6, 2, FALSE)</f>
        <v>3</v>
      </c>
    </row>
    <row r="152" spans="1:11" x14ac:dyDescent="0.3">
      <c r="A152" t="s">
        <v>55</v>
      </c>
      <c r="B152" t="s">
        <v>8</v>
      </c>
      <c r="C152">
        <v>37</v>
      </c>
      <c r="D152" t="s">
        <v>16</v>
      </c>
      <c r="E152" s="7">
        <v>44451</v>
      </c>
      <c r="F152" t="s">
        <v>56</v>
      </c>
      <c r="G152" s="15">
        <v>118100</v>
      </c>
      <c r="H152" t="s">
        <v>207</v>
      </c>
      <c r="I152">
        <f ca="1">(TODAY() -staff[[#This Row],[Date Joined]] )/365</f>
        <v>2.2082191780821918</v>
      </c>
      <c r="J152" s="15">
        <f ca="1">ROUNDUP(IF(staff[[#This Row],[Tenure]]&gt;2,3%,2%)*staff[[#This Row],[Salary]],0)</f>
        <v>3543</v>
      </c>
      <c r="K152">
        <f>VLOOKUP(staff[[#This Row],[Rating]], 'mapping for rating to numeric '!$B$2:$C$6, 2, FALSE)</f>
        <v>3</v>
      </c>
    </row>
    <row r="153" spans="1:11" x14ac:dyDescent="0.3">
      <c r="A153" t="s">
        <v>62</v>
      </c>
      <c r="B153" t="s">
        <v>8</v>
      </c>
      <c r="C153">
        <v>22</v>
      </c>
      <c r="D153" t="s">
        <v>13</v>
      </c>
      <c r="E153" s="7">
        <v>44450</v>
      </c>
      <c r="F153" t="s">
        <v>9</v>
      </c>
      <c r="G153" s="15">
        <v>76900</v>
      </c>
      <c r="H153" t="s">
        <v>207</v>
      </c>
      <c r="I153">
        <f ca="1">(TODAY() -staff[[#This Row],[Date Joined]] )/365</f>
        <v>2.2109589041095892</v>
      </c>
      <c r="J153" s="15">
        <f ca="1">ROUNDUP(IF(staff[[#This Row],[Tenure]]&gt;2,3%,2%)*staff[[#This Row],[Salary]],0)</f>
        <v>2307</v>
      </c>
      <c r="K153">
        <f>VLOOKUP(staff[[#This Row],[Rating]], 'mapping for rating to numeric '!$B$2:$C$6, 2, FALSE)</f>
        <v>4</v>
      </c>
    </row>
    <row r="154" spans="1:11" x14ac:dyDescent="0.3">
      <c r="A154" t="s">
        <v>17</v>
      </c>
      <c r="B154" t="s">
        <v>8</v>
      </c>
      <c r="C154">
        <v>43</v>
      </c>
      <c r="D154" t="s">
        <v>16</v>
      </c>
      <c r="E154" s="7">
        <v>45045</v>
      </c>
      <c r="F154" t="s">
        <v>12</v>
      </c>
      <c r="G154" s="15">
        <v>114870</v>
      </c>
      <c r="H154" t="s">
        <v>207</v>
      </c>
      <c r="I154">
        <f ca="1">(TODAY() -staff[[#This Row],[Date Joined]] )/365</f>
        <v>0.58082191780821912</v>
      </c>
      <c r="J154" s="15">
        <f ca="1">ROUNDUP(IF(staff[[#This Row],[Tenure]]&gt;2,3%,2%)*staff[[#This Row],[Salary]],0)</f>
        <v>2298</v>
      </c>
      <c r="K154">
        <f>VLOOKUP(staff[[#This Row],[Rating]], 'mapping for rating to numeric '!$B$2:$C$6, 2, FALSE)</f>
        <v>3</v>
      </c>
    </row>
    <row r="155" spans="1:11" x14ac:dyDescent="0.3">
      <c r="A155" t="s">
        <v>52</v>
      </c>
      <c r="B155" t="s">
        <v>206</v>
      </c>
      <c r="C155">
        <v>32</v>
      </c>
      <c r="D155" t="s">
        <v>16</v>
      </c>
      <c r="E155" s="7">
        <v>44774</v>
      </c>
      <c r="F155" t="s">
        <v>12</v>
      </c>
      <c r="G155" s="15">
        <v>91310</v>
      </c>
      <c r="H155" t="s">
        <v>207</v>
      </c>
      <c r="I155">
        <f ca="1">(TODAY() -staff[[#This Row],[Date Joined]] )/365</f>
        <v>1.3232876712328767</v>
      </c>
      <c r="J155" s="15">
        <f ca="1">ROUNDUP(IF(staff[[#This Row],[Tenure]]&gt;2,3%,2%)*staff[[#This Row],[Salary]],0)</f>
        <v>1827</v>
      </c>
      <c r="K155">
        <f>VLOOKUP(staff[[#This Row],[Rating]], 'mapping for rating to numeric '!$B$2:$C$6, 2, FALSE)</f>
        <v>3</v>
      </c>
    </row>
    <row r="156" spans="1:11" x14ac:dyDescent="0.3">
      <c r="A156" t="s">
        <v>43</v>
      </c>
      <c r="B156" t="s">
        <v>8</v>
      </c>
      <c r="C156">
        <v>28</v>
      </c>
      <c r="D156" t="s">
        <v>16</v>
      </c>
      <c r="E156" s="7">
        <v>44486</v>
      </c>
      <c r="F156" t="s">
        <v>9</v>
      </c>
      <c r="G156" s="15">
        <v>104770</v>
      </c>
      <c r="H156" t="s">
        <v>207</v>
      </c>
      <c r="I156">
        <f ca="1">(TODAY() -staff[[#This Row],[Date Joined]] )/365</f>
        <v>2.1123287671232878</v>
      </c>
      <c r="J156" s="15">
        <f ca="1">ROUNDUP(IF(staff[[#This Row],[Tenure]]&gt;2,3%,2%)*staff[[#This Row],[Salary]],0)</f>
        <v>3144</v>
      </c>
      <c r="K156">
        <f>VLOOKUP(staff[[#This Row],[Rating]], 'mapping for rating to numeric '!$B$2:$C$6, 2, FALSE)</f>
        <v>3</v>
      </c>
    </row>
    <row r="157" spans="1:11" x14ac:dyDescent="0.3">
      <c r="A157" t="s">
        <v>89</v>
      </c>
      <c r="B157" t="s">
        <v>15</v>
      </c>
      <c r="C157">
        <v>27</v>
      </c>
      <c r="D157" t="s">
        <v>16</v>
      </c>
      <c r="E157" s="7">
        <v>44134</v>
      </c>
      <c r="F157" t="s">
        <v>19</v>
      </c>
      <c r="G157" s="15">
        <v>54970</v>
      </c>
      <c r="H157" t="s">
        <v>207</v>
      </c>
      <c r="I157">
        <f ca="1">(TODAY() -staff[[#This Row],[Date Joined]] )/365</f>
        <v>3.0767123287671234</v>
      </c>
      <c r="J157" s="15">
        <f ca="1">ROUNDUP(IF(staff[[#This Row],[Tenure]]&gt;2,3%,2%)*staff[[#This Row],[Salary]],0)</f>
        <v>1650</v>
      </c>
      <c r="K157">
        <f>VLOOKUP(staff[[#This Row],[Rating]], 'mapping for rating to numeric '!$B$2:$C$6, 2, FALSE)</f>
        <v>3</v>
      </c>
    </row>
    <row r="158" spans="1:11" x14ac:dyDescent="0.3">
      <c r="A158" t="s">
        <v>11</v>
      </c>
      <c r="B158" t="s">
        <v>206</v>
      </c>
      <c r="C158">
        <v>26</v>
      </c>
      <c r="D158" t="s">
        <v>13</v>
      </c>
      <c r="E158" s="7">
        <v>44271</v>
      </c>
      <c r="F158" t="s">
        <v>12</v>
      </c>
      <c r="G158" s="15">
        <v>90700</v>
      </c>
      <c r="H158" t="s">
        <v>207</v>
      </c>
      <c r="I158">
        <f ca="1">(TODAY() -staff[[#This Row],[Date Joined]] )/365</f>
        <v>2.7013698630136984</v>
      </c>
      <c r="J158" s="15">
        <f ca="1">ROUNDUP(IF(staff[[#This Row],[Tenure]]&gt;2,3%,2%)*staff[[#This Row],[Salary]],0)</f>
        <v>2721</v>
      </c>
      <c r="K158">
        <f>VLOOKUP(staff[[#This Row],[Rating]], 'mapping for rating to numeric '!$B$2:$C$6, 2, FALSE)</f>
        <v>4</v>
      </c>
    </row>
    <row r="159" spans="1:11" x14ac:dyDescent="0.3">
      <c r="A159" t="s">
        <v>109</v>
      </c>
      <c r="B159" t="s">
        <v>8</v>
      </c>
      <c r="C159">
        <v>38</v>
      </c>
      <c r="D159" t="s">
        <v>13</v>
      </c>
      <c r="E159" s="7">
        <v>44329</v>
      </c>
      <c r="F159" t="s">
        <v>19</v>
      </c>
      <c r="G159" s="15">
        <v>56870</v>
      </c>
      <c r="H159" t="s">
        <v>207</v>
      </c>
      <c r="I159">
        <f ca="1">(TODAY() -staff[[#This Row],[Date Joined]] )/365</f>
        <v>2.5424657534246577</v>
      </c>
      <c r="J159" s="15">
        <f ca="1">ROUNDUP(IF(staff[[#This Row],[Tenure]]&gt;2,3%,2%)*staff[[#This Row],[Salary]],0)</f>
        <v>1707</v>
      </c>
      <c r="K159">
        <f>VLOOKUP(staff[[#This Row],[Rating]], 'mapping for rating to numeric '!$B$2:$C$6, 2, FALSE)</f>
        <v>4</v>
      </c>
    </row>
    <row r="160" spans="1:11" x14ac:dyDescent="0.3">
      <c r="A160" t="s">
        <v>77</v>
      </c>
      <c r="B160" t="s">
        <v>8</v>
      </c>
      <c r="C160">
        <v>25</v>
      </c>
      <c r="D160" t="s">
        <v>16</v>
      </c>
      <c r="E160" s="7">
        <v>44205</v>
      </c>
      <c r="F160" t="s">
        <v>19</v>
      </c>
      <c r="G160" s="15">
        <v>92700</v>
      </c>
      <c r="H160" t="s">
        <v>207</v>
      </c>
      <c r="I160">
        <f ca="1">(TODAY() -staff[[#This Row],[Date Joined]] )/365</f>
        <v>2.882191780821918</v>
      </c>
      <c r="J160" s="15">
        <f ca="1">ROUNDUP(IF(staff[[#This Row],[Tenure]]&gt;2,3%,2%)*staff[[#This Row],[Salary]],0)</f>
        <v>2781</v>
      </c>
      <c r="K160">
        <f>VLOOKUP(staff[[#This Row],[Rating]], 'mapping for rating to numeric '!$B$2:$C$6, 2, FALSE)</f>
        <v>3</v>
      </c>
    </row>
    <row r="161" spans="1:11" x14ac:dyDescent="0.3">
      <c r="A161" t="s">
        <v>32</v>
      </c>
      <c r="B161" t="s">
        <v>8</v>
      </c>
      <c r="C161">
        <v>21</v>
      </c>
      <c r="D161" t="s">
        <v>16</v>
      </c>
      <c r="E161" s="7">
        <v>44317</v>
      </c>
      <c r="F161" t="s">
        <v>21</v>
      </c>
      <c r="G161" s="15">
        <v>65920</v>
      </c>
      <c r="H161" t="s">
        <v>207</v>
      </c>
      <c r="I161">
        <f ca="1">(TODAY() -staff[[#This Row],[Date Joined]] )/365</f>
        <v>2.5753424657534247</v>
      </c>
      <c r="J161" s="15">
        <f ca="1">ROUNDUP(IF(staff[[#This Row],[Tenure]]&gt;2,3%,2%)*staff[[#This Row],[Salary]],0)</f>
        <v>1978</v>
      </c>
      <c r="K161">
        <f>VLOOKUP(staff[[#This Row],[Rating]], 'mapping for rating to numeric '!$B$2:$C$6, 2, FALSE)</f>
        <v>3</v>
      </c>
    </row>
    <row r="162" spans="1:11" x14ac:dyDescent="0.3">
      <c r="A162" t="s">
        <v>59</v>
      </c>
      <c r="B162" t="s">
        <v>15</v>
      </c>
      <c r="C162">
        <v>26</v>
      </c>
      <c r="D162" t="s">
        <v>16</v>
      </c>
      <c r="E162" s="7">
        <v>44225</v>
      </c>
      <c r="F162" t="s">
        <v>9</v>
      </c>
      <c r="G162" s="15">
        <v>47360</v>
      </c>
      <c r="H162" t="s">
        <v>207</v>
      </c>
      <c r="I162">
        <f ca="1">(TODAY() -staff[[#This Row],[Date Joined]] )/365</f>
        <v>2.8273972602739725</v>
      </c>
      <c r="J162" s="15">
        <f ca="1">ROUNDUP(IF(staff[[#This Row],[Tenure]]&gt;2,3%,2%)*staff[[#This Row],[Salary]],0)</f>
        <v>1421</v>
      </c>
      <c r="K162">
        <f>VLOOKUP(staff[[#This Row],[Rating]], 'mapping for rating to numeric '!$B$2:$C$6, 2, FALSE)</f>
        <v>3</v>
      </c>
    </row>
    <row r="163" spans="1:11" x14ac:dyDescent="0.3">
      <c r="A163" t="s">
        <v>37</v>
      </c>
      <c r="B163" t="s">
        <v>15</v>
      </c>
      <c r="C163">
        <v>30</v>
      </c>
      <c r="D163" t="s">
        <v>16</v>
      </c>
      <c r="E163" s="7">
        <v>44666</v>
      </c>
      <c r="F163" t="s">
        <v>9</v>
      </c>
      <c r="G163" s="15">
        <v>60570</v>
      </c>
      <c r="H163" t="s">
        <v>207</v>
      </c>
      <c r="I163">
        <f ca="1">(TODAY() -staff[[#This Row],[Date Joined]] )/365</f>
        <v>1.6191780821917807</v>
      </c>
      <c r="J163" s="15">
        <f ca="1">ROUNDUP(IF(staff[[#This Row],[Tenure]]&gt;2,3%,2%)*staff[[#This Row],[Salary]],0)</f>
        <v>1212</v>
      </c>
      <c r="K163">
        <f>VLOOKUP(staff[[#This Row],[Rating]], 'mapping for rating to numeric '!$B$2:$C$6, 2, FALSE)</f>
        <v>3</v>
      </c>
    </row>
    <row r="164" spans="1:11" x14ac:dyDescent="0.3">
      <c r="A164" t="s">
        <v>96</v>
      </c>
      <c r="B164" t="s">
        <v>8</v>
      </c>
      <c r="C164">
        <v>28</v>
      </c>
      <c r="D164" t="s">
        <v>16</v>
      </c>
      <c r="E164" s="7">
        <v>44649</v>
      </c>
      <c r="F164" t="s">
        <v>9</v>
      </c>
      <c r="G164" s="15">
        <v>104120</v>
      </c>
      <c r="H164" t="s">
        <v>207</v>
      </c>
      <c r="I164">
        <f ca="1">(TODAY() -staff[[#This Row],[Date Joined]] )/365</f>
        <v>1.6657534246575343</v>
      </c>
      <c r="J164" s="15">
        <f ca="1">ROUNDUP(IF(staff[[#This Row],[Tenure]]&gt;2,3%,2%)*staff[[#This Row],[Salary]],0)</f>
        <v>2083</v>
      </c>
      <c r="K164">
        <f>VLOOKUP(staff[[#This Row],[Rating]], 'mapping for rating to numeric '!$B$2:$C$6, 2, FALSE)</f>
        <v>3</v>
      </c>
    </row>
    <row r="165" spans="1:11" x14ac:dyDescent="0.3">
      <c r="A165" t="s">
        <v>23</v>
      </c>
      <c r="B165" t="s">
        <v>15</v>
      </c>
      <c r="C165">
        <v>37</v>
      </c>
      <c r="D165" t="s">
        <v>24</v>
      </c>
      <c r="E165" s="7">
        <v>44338</v>
      </c>
      <c r="F165" t="s">
        <v>12</v>
      </c>
      <c r="G165" s="15">
        <v>88050</v>
      </c>
      <c r="H165" t="s">
        <v>207</v>
      </c>
      <c r="I165">
        <f ca="1">(TODAY() -staff[[#This Row],[Date Joined]] )/365</f>
        <v>2.5178082191780824</v>
      </c>
      <c r="J165" s="15">
        <f ca="1">ROUNDUP(IF(staff[[#This Row],[Tenure]]&gt;2,3%,2%)*staff[[#This Row],[Salary]],0)</f>
        <v>2642</v>
      </c>
      <c r="K165">
        <f>VLOOKUP(staff[[#This Row],[Rating]], 'mapping for rating to numeric '!$B$2:$C$6, 2, FALSE)</f>
        <v>2</v>
      </c>
    </row>
    <row r="166" spans="1:11" x14ac:dyDescent="0.3">
      <c r="A166" t="s">
        <v>103</v>
      </c>
      <c r="B166" t="s">
        <v>15</v>
      </c>
      <c r="C166">
        <v>24</v>
      </c>
      <c r="D166" t="s">
        <v>16</v>
      </c>
      <c r="E166" s="7">
        <v>44686</v>
      </c>
      <c r="F166" t="s">
        <v>12</v>
      </c>
      <c r="G166" s="15">
        <v>100420</v>
      </c>
      <c r="H166" t="s">
        <v>207</v>
      </c>
      <c r="I166">
        <f ca="1">(TODAY() -staff[[#This Row],[Date Joined]] )/365</f>
        <v>1.5643835616438355</v>
      </c>
      <c r="J166" s="15">
        <f ca="1">ROUNDUP(IF(staff[[#This Row],[Tenure]]&gt;2,3%,2%)*staff[[#This Row],[Salary]],0)</f>
        <v>2009</v>
      </c>
      <c r="K166">
        <f>VLOOKUP(staff[[#This Row],[Rating]], 'mapping for rating to numeric '!$B$2:$C$6, 2, FALSE)</f>
        <v>3</v>
      </c>
    </row>
    <row r="167" spans="1:11" x14ac:dyDescent="0.3">
      <c r="A167" t="s">
        <v>54</v>
      </c>
      <c r="B167" t="s">
        <v>8</v>
      </c>
      <c r="C167">
        <v>30</v>
      </c>
      <c r="D167" t="s">
        <v>16</v>
      </c>
      <c r="E167" s="7">
        <v>44850</v>
      </c>
      <c r="F167" t="s">
        <v>9</v>
      </c>
      <c r="G167" s="15">
        <v>114180</v>
      </c>
      <c r="H167" t="s">
        <v>207</v>
      </c>
      <c r="I167">
        <f ca="1">(TODAY() -staff[[#This Row],[Date Joined]] )/365</f>
        <v>1.1150684931506849</v>
      </c>
      <c r="J167" s="15">
        <f ca="1">ROUNDUP(IF(staff[[#This Row],[Tenure]]&gt;2,3%,2%)*staff[[#This Row],[Salary]],0)</f>
        <v>2284</v>
      </c>
      <c r="K167">
        <f>VLOOKUP(staff[[#This Row],[Rating]], 'mapping for rating to numeric '!$B$2:$C$6, 2, FALSE)</f>
        <v>3</v>
      </c>
    </row>
    <row r="168" spans="1:11" x14ac:dyDescent="0.3">
      <c r="A168" t="s">
        <v>86</v>
      </c>
      <c r="B168" t="s">
        <v>8</v>
      </c>
      <c r="C168">
        <v>21</v>
      </c>
      <c r="D168" t="s">
        <v>16</v>
      </c>
      <c r="E168" s="7">
        <v>44678</v>
      </c>
      <c r="F168" t="s">
        <v>12</v>
      </c>
      <c r="G168" s="15">
        <v>33920</v>
      </c>
      <c r="H168" t="s">
        <v>207</v>
      </c>
      <c r="I168">
        <f ca="1">(TODAY() -staff[[#This Row],[Date Joined]] )/365</f>
        <v>1.5863013698630137</v>
      </c>
      <c r="J168" s="15">
        <f ca="1">ROUNDUP(IF(staff[[#This Row],[Tenure]]&gt;2,3%,2%)*staff[[#This Row],[Salary]],0)</f>
        <v>679</v>
      </c>
      <c r="K168">
        <f>VLOOKUP(staff[[#This Row],[Rating]], 'mapping for rating to numeric '!$B$2:$C$6, 2, FALSE)</f>
        <v>3</v>
      </c>
    </row>
    <row r="169" spans="1:11" x14ac:dyDescent="0.3">
      <c r="A169" t="s">
        <v>69</v>
      </c>
      <c r="B169" t="s">
        <v>15</v>
      </c>
      <c r="C169">
        <v>23</v>
      </c>
      <c r="D169" t="s">
        <v>16</v>
      </c>
      <c r="E169" s="7">
        <v>44440</v>
      </c>
      <c r="F169" t="s">
        <v>9</v>
      </c>
      <c r="G169" s="15">
        <v>106460</v>
      </c>
      <c r="H169" t="s">
        <v>207</v>
      </c>
      <c r="I169">
        <f ca="1">(TODAY() -staff[[#This Row],[Date Joined]] )/365</f>
        <v>2.2383561643835614</v>
      </c>
      <c r="J169" s="15">
        <f ca="1">ROUNDUP(IF(staff[[#This Row],[Tenure]]&gt;2,3%,2%)*staff[[#This Row],[Salary]],0)</f>
        <v>3194</v>
      </c>
      <c r="K169">
        <f>VLOOKUP(staff[[#This Row],[Rating]], 'mapping for rating to numeric '!$B$2:$C$6, 2, FALSE)</f>
        <v>3</v>
      </c>
    </row>
    <row r="170" spans="1:11" x14ac:dyDescent="0.3">
      <c r="A170" t="s">
        <v>57</v>
      </c>
      <c r="B170" t="s">
        <v>15</v>
      </c>
      <c r="C170">
        <v>35</v>
      </c>
      <c r="D170" t="s">
        <v>16</v>
      </c>
      <c r="E170" s="7">
        <v>44727</v>
      </c>
      <c r="F170" t="s">
        <v>9</v>
      </c>
      <c r="G170" s="15">
        <v>40400</v>
      </c>
      <c r="H170" t="s">
        <v>207</v>
      </c>
      <c r="I170">
        <f ca="1">(TODAY() -staff[[#This Row],[Date Joined]] )/365</f>
        <v>1.452054794520548</v>
      </c>
      <c r="J170" s="15">
        <f ca="1">ROUNDUP(IF(staff[[#This Row],[Tenure]]&gt;2,3%,2%)*staff[[#This Row],[Salary]],0)</f>
        <v>808</v>
      </c>
      <c r="K170">
        <f>VLOOKUP(staff[[#This Row],[Rating]], 'mapping for rating to numeric '!$B$2:$C$6, 2, FALSE)</f>
        <v>3</v>
      </c>
    </row>
    <row r="171" spans="1:11" x14ac:dyDescent="0.3">
      <c r="A171" t="s">
        <v>68</v>
      </c>
      <c r="B171" t="s">
        <v>15</v>
      </c>
      <c r="C171">
        <v>27</v>
      </c>
      <c r="D171" t="s">
        <v>13</v>
      </c>
      <c r="E171" s="7">
        <v>44236</v>
      </c>
      <c r="F171" t="s">
        <v>21</v>
      </c>
      <c r="G171" s="15">
        <v>91650</v>
      </c>
      <c r="H171" t="s">
        <v>207</v>
      </c>
      <c r="I171">
        <f ca="1">(TODAY() -staff[[#This Row],[Date Joined]] )/365</f>
        <v>2.7972602739726029</v>
      </c>
      <c r="J171" s="15">
        <f ca="1">ROUNDUP(IF(staff[[#This Row],[Tenure]]&gt;2,3%,2%)*staff[[#This Row],[Salary]],0)</f>
        <v>2750</v>
      </c>
      <c r="K171">
        <f>VLOOKUP(staff[[#This Row],[Rating]], 'mapping for rating to numeric '!$B$2:$C$6, 2, FALSE)</f>
        <v>4</v>
      </c>
    </row>
    <row r="172" spans="1:11" x14ac:dyDescent="0.3">
      <c r="A172" t="s">
        <v>99</v>
      </c>
      <c r="B172" t="s">
        <v>15</v>
      </c>
      <c r="C172">
        <v>43</v>
      </c>
      <c r="D172" t="s">
        <v>16</v>
      </c>
      <c r="E172" s="7">
        <v>44620</v>
      </c>
      <c r="F172" t="s">
        <v>19</v>
      </c>
      <c r="G172" s="15">
        <v>36040</v>
      </c>
      <c r="H172" t="s">
        <v>207</v>
      </c>
      <c r="I172">
        <f ca="1">(TODAY() -staff[[#This Row],[Date Joined]] )/365</f>
        <v>1.7452054794520548</v>
      </c>
      <c r="J172" s="15">
        <f ca="1">ROUNDUP(IF(staff[[#This Row],[Tenure]]&gt;2,3%,2%)*staff[[#This Row],[Salary]],0)</f>
        <v>721</v>
      </c>
      <c r="K172">
        <f>VLOOKUP(staff[[#This Row],[Rating]], 'mapping for rating to numeric '!$B$2:$C$6, 2, FALSE)</f>
        <v>3</v>
      </c>
    </row>
    <row r="173" spans="1:11" x14ac:dyDescent="0.3">
      <c r="A173" t="s">
        <v>101</v>
      </c>
      <c r="B173" t="s">
        <v>8</v>
      </c>
      <c r="C173">
        <v>40</v>
      </c>
      <c r="D173" t="s">
        <v>16</v>
      </c>
      <c r="E173" s="7">
        <v>44381</v>
      </c>
      <c r="F173" t="s">
        <v>12</v>
      </c>
      <c r="G173" s="15">
        <v>104410</v>
      </c>
      <c r="H173" t="s">
        <v>207</v>
      </c>
      <c r="I173">
        <f ca="1">(TODAY() -staff[[#This Row],[Date Joined]] )/365</f>
        <v>2.4</v>
      </c>
      <c r="J173" s="15">
        <f ca="1">ROUNDUP(IF(staff[[#This Row],[Tenure]]&gt;2,3%,2%)*staff[[#This Row],[Salary]],0)</f>
        <v>3133</v>
      </c>
      <c r="K173">
        <f>VLOOKUP(staff[[#This Row],[Rating]], 'mapping for rating to numeric '!$B$2:$C$6, 2, FALSE)</f>
        <v>3</v>
      </c>
    </row>
    <row r="174" spans="1:11" x14ac:dyDescent="0.3">
      <c r="A174" t="s">
        <v>85</v>
      </c>
      <c r="B174" t="s">
        <v>15</v>
      </c>
      <c r="C174">
        <v>30</v>
      </c>
      <c r="D174" t="s">
        <v>16</v>
      </c>
      <c r="E174" s="7">
        <v>44606</v>
      </c>
      <c r="F174" t="s">
        <v>21</v>
      </c>
      <c r="G174" s="15">
        <v>96800</v>
      </c>
      <c r="H174" t="s">
        <v>207</v>
      </c>
      <c r="I174">
        <f ca="1">(TODAY() -staff[[#This Row],[Date Joined]] )/365</f>
        <v>1.7835616438356163</v>
      </c>
      <c r="J174" s="15">
        <f ca="1">ROUNDUP(IF(staff[[#This Row],[Tenure]]&gt;2,3%,2%)*staff[[#This Row],[Salary]],0)</f>
        <v>1936</v>
      </c>
      <c r="K174">
        <f>VLOOKUP(staff[[#This Row],[Rating]], 'mapping for rating to numeric '!$B$2:$C$6, 2, FALSE)</f>
        <v>3</v>
      </c>
    </row>
    <row r="175" spans="1:11" x14ac:dyDescent="0.3">
      <c r="A175" t="s">
        <v>28</v>
      </c>
      <c r="B175" t="s">
        <v>8</v>
      </c>
      <c r="C175">
        <v>34</v>
      </c>
      <c r="D175" t="s">
        <v>16</v>
      </c>
      <c r="E175" s="7">
        <v>44459</v>
      </c>
      <c r="F175" t="s">
        <v>21</v>
      </c>
      <c r="G175" s="15">
        <v>85000</v>
      </c>
      <c r="H175" t="s">
        <v>207</v>
      </c>
      <c r="I175">
        <f ca="1">(TODAY() -staff[[#This Row],[Date Joined]] )/365</f>
        <v>2.1863013698630138</v>
      </c>
      <c r="J175" s="15">
        <f ca="1">ROUNDUP(IF(staff[[#This Row],[Tenure]]&gt;2,3%,2%)*staff[[#This Row],[Salary]],0)</f>
        <v>2550</v>
      </c>
      <c r="K175">
        <f>VLOOKUP(staff[[#This Row],[Rating]], 'mapping for rating to numeric '!$B$2:$C$6, 2, FALSE)</f>
        <v>3</v>
      </c>
    </row>
    <row r="176" spans="1:11" x14ac:dyDescent="0.3">
      <c r="A176" t="s">
        <v>80</v>
      </c>
      <c r="B176" t="s">
        <v>15</v>
      </c>
      <c r="C176">
        <v>28</v>
      </c>
      <c r="D176" t="s">
        <v>42</v>
      </c>
      <c r="E176" s="7">
        <v>44820</v>
      </c>
      <c r="F176" t="s">
        <v>19</v>
      </c>
      <c r="G176" s="15">
        <v>43510</v>
      </c>
      <c r="H176" t="s">
        <v>207</v>
      </c>
      <c r="I176">
        <f ca="1">(TODAY() -staff[[#This Row],[Date Joined]] )/365</f>
        <v>1.1972602739726028</v>
      </c>
      <c r="J176" s="15">
        <f ca="1">ROUNDUP(IF(staff[[#This Row],[Tenure]]&gt;2,3%,2%)*staff[[#This Row],[Salary]],0)</f>
        <v>871</v>
      </c>
      <c r="K176">
        <f>VLOOKUP(staff[[#This Row],[Rating]], 'mapping for rating to numeric '!$B$2:$C$6, 2, FALSE)</f>
        <v>1</v>
      </c>
    </row>
    <row r="177" spans="1:11" x14ac:dyDescent="0.3">
      <c r="A177" t="s">
        <v>79</v>
      </c>
      <c r="B177" t="s">
        <v>15</v>
      </c>
      <c r="C177">
        <v>33</v>
      </c>
      <c r="D177" t="s">
        <v>16</v>
      </c>
      <c r="E177" s="7">
        <v>44243</v>
      </c>
      <c r="F177" t="s">
        <v>21</v>
      </c>
      <c r="G177" s="15">
        <v>59430</v>
      </c>
      <c r="H177" t="s">
        <v>207</v>
      </c>
      <c r="I177">
        <f ca="1">(TODAY() -staff[[#This Row],[Date Joined]] )/365</f>
        <v>2.7780821917808218</v>
      </c>
      <c r="J177" s="15">
        <f ca="1">ROUNDUP(IF(staff[[#This Row],[Tenure]]&gt;2,3%,2%)*staff[[#This Row],[Salary]],0)</f>
        <v>1783</v>
      </c>
      <c r="K177">
        <f>VLOOKUP(staff[[#This Row],[Rating]], 'mapping for rating to numeric '!$B$2:$C$6, 2, FALSE)</f>
        <v>3</v>
      </c>
    </row>
    <row r="178" spans="1:11" x14ac:dyDescent="0.3">
      <c r="A178" t="s">
        <v>93</v>
      </c>
      <c r="B178" t="s">
        <v>8</v>
      </c>
      <c r="C178">
        <v>33</v>
      </c>
      <c r="D178" t="s">
        <v>16</v>
      </c>
      <c r="E178" s="7">
        <v>44067</v>
      </c>
      <c r="F178" t="s">
        <v>21</v>
      </c>
      <c r="G178" s="15">
        <v>65360</v>
      </c>
      <c r="H178" t="s">
        <v>207</v>
      </c>
      <c r="I178">
        <f ca="1">(TODAY() -staff[[#This Row],[Date Joined]] )/365</f>
        <v>3.2602739726027399</v>
      </c>
      <c r="J178" s="15">
        <f ca="1">ROUNDUP(IF(staff[[#This Row],[Tenure]]&gt;2,3%,2%)*staff[[#This Row],[Salary]],0)</f>
        <v>1961</v>
      </c>
      <c r="K178">
        <f>VLOOKUP(staff[[#This Row],[Rating]], 'mapping for rating to numeric '!$B$2:$C$6, 2, FALSE)</f>
        <v>3</v>
      </c>
    </row>
    <row r="179" spans="1:11" x14ac:dyDescent="0.3">
      <c r="A179" t="s">
        <v>66</v>
      </c>
      <c r="B179" t="s">
        <v>8</v>
      </c>
      <c r="C179">
        <v>32</v>
      </c>
      <c r="D179" t="s">
        <v>16</v>
      </c>
      <c r="E179" s="7">
        <v>44611</v>
      </c>
      <c r="F179" t="s">
        <v>9</v>
      </c>
      <c r="G179" s="15">
        <v>41570</v>
      </c>
      <c r="H179" t="s">
        <v>207</v>
      </c>
      <c r="I179">
        <f ca="1">(TODAY() -staff[[#This Row],[Date Joined]] )/365</f>
        <v>1.7698630136986302</v>
      </c>
      <c r="J179" s="15">
        <f ca="1">ROUNDUP(IF(staff[[#This Row],[Tenure]]&gt;2,3%,2%)*staff[[#This Row],[Salary]],0)</f>
        <v>832</v>
      </c>
      <c r="K179">
        <f>VLOOKUP(staff[[#This Row],[Rating]], 'mapping for rating to numeric '!$B$2:$C$6, 2, FALSE)</f>
        <v>3</v>
      </c>
    </row>
    <row r="180" spans="1:11" x14ac:dyDescent="0.3">
      <c r="A180" t="s">
        <v>95</v>
      </c>
      <c r="B180" t="s">
        <v>8</v>
      </c>
      <c r="C180">
        <v>33</v>
      </c>
      <c r="D180" t="s">
        <v>16</v>
      </c>
      <c r="E180" s="7">
        <v>44312</v>
      </c>
      <c r="F180" t="s">
        <v>12</v>
      </c>
      <c r="G180" s="15">
        <v>75280</v>
      </c>
      <c r="H180" t="s">
        <v>207</v>
      </c>
      <c r="I180">
        <f ca="1">(TODAY() -staff[[#This Row],[Date Joined]] )/365</f>
        <v>2.5890410958904111</v>
      </c>
      <c r="J180" s="15">
        <f ca="1">ROUNDUP(IF(staff[[#This Row],[Tenure]]&gt;2,3%,2%)*staff[[#This Row],[Salary]],0)</f>
        <v>2259</v>
      </c>
      <c r="K180">
        <f>VLOOKUP(staff[[#This Row],[Rating]], 'mapping for rating to numeric '!$B$2:$C$6, 2, FALSE)</f>
        <v>3</v>
      </c>
    </row>
    <row r="181" spans="1:11" x14ac:dyDescent="0.3">
      <c r="A181" t="s">
        <v>18</v>
      </c>
      <c r="B181" t="s">
        <v>15</v>
      </c>
      <c r="C181">
        <v>33</v>
      </c>
      <c r="D181" t="s">
        <v>16</v>
      </c>
      <c r="E181" s="7">
        <v>44385</v>
      </c>
      <c r="F181" t="s">
        <v>19</v>
      </c>
      <c r="G181" s="15">
        <v>74550</v>
      </c>
      <c r="H181" t="s">
        <v>207</v>
      </c>
      <c r="I181">
        <f ca="1">(TODAY() -staff[[#This Row],[Date Joined]] )/365</f>
        <v>2.3890410958904109</v>
      </c>
      <c r="J181" s="15">
        <f ca="1">ROUNDUP(IF(staff[[#This Row],[Tenure]]&gt;2,3%,2%)*staff[[#This Row],[Salary]],0)</f>
        <v>2237</v>
      </c>
      <c r="K181">
        <f>VLOOKUP(staff[[#This Row],[Rating]], 'mapping for rating to numeric '!$B$2:$C$6, 2, FALSE)</f>
        <v>3</v>
      </c>
    </row>
    <row r="182" spans="1:11" x14ac:dyDescent="0.3">
      <c r="A182" t="s">
        <v>45</v>
      </c>
      <c r="B182" t="s">
        <v>15</v>
      </c>
      <c r="C182">
        <v>30</v>
      </c>
      <c r="D182" t="s">
        <v>16</v>
      </c>
      <c r="E182" s="7">
        <v>44701</v>
      </c>
      <c r="F182" t="s">
        <v>9</v>
      </c>
      <c r="G182" s="15">
        <v>67950</v>
      </c>
      <c r="H182" t="s">
        <v>207</v>
      </c>
      <c r="I182">
        <f ca="1">(TODAY() -staff[[#This Row],[Date Joined]] )/365</f>
        <v>1.5232876712328767</v>
      </c>
      <c r="J182" s="15">
        <f ca="1">ROUNDUP(IF(staff[[#This Row],[Tenure]]&gt;2,3%,2%)*staff[[#This Row],[Salary]],0)</f>
        <v>1359</v>
      </c>
      <c r="K182">
        <f>VLOOKUP(staff[[#This Row],[Rating]], 'mapping for rating to numeric '!$B$2:$C$6, 2, FALSE)</f>
        <v>3</v>
      </c>
    </row>
    <row r="183" spans="1:11" x14ac:dyDescent="0.3">
      <c r="A183" t="s">
        <v>90</v>
      </c>
      <c r="B183" t="s">
        <v>15</v>
      </c>
      <c r="C183">
        <v>42</v>
      </c>
      <c r="D183" t="s">
        <v>24</v>
      </c>
      <c r="E183" s="7">
        <v>44731</v>
      </c>
      <c r="F183" t="s">
        <v>21</v>
      </c>
      <c r="G183" s="15">
        <v>70270</v>
      </c>
      <c r="H183" t="s">
        <v>207</v>
      </c>
      <c r="I183">
        <f ca="1">(TODAY() -staff[[#This Row],[Date Joined]] )/365</f>
        <v>1.441095890410959</v>
      </c>
      <c r="J183" s="15">
        <f ca="1">ROUNDUP(IF(staff[[#This Row],[Tenure]]&gt;2,3%,2%)*staff[[#This Row],[Salary]],0)</f>
        <v>1406</v>
      </c>
      <c r="K183">
        <f>VLOOKUP(staff[[#This Row],[Rating]], 'mapping for rating to numeric '!$B$2:$C$6, 2, FALSE)</f>
        <v>2</v>
      </c>
    </row>
    <row r="184" spans="1:11" x14ac:dyDescent="0.3">
      <c r="A184" t="s">
        <v>46</v>
      </c>
      <c r="B184" t="s">
        <v>15</v>
      </c>
      <c r="C184">
        <v>26</v>
      </c>
      <c r="D184" t="s">
        <v>16</v>
      </c>
      <c r="E184" s="7">
        <v>44411</v>
      </c>
      <c r="F184" t="s">
        <v>9</v>
      </c>
      <c r="G184" s="15">
        <v>53540</v>
      </c>
      <c r="H184" t="s">
        <v>207</v>
      </c>
      <c r="I184">
        <f ca="1">(TODAY() -staff[[#This Row],[Date Joined]] )/365</f>
        <v>2.3178082191780822</v>
      </c>
      <c r="J184" s="15">
        <f ca="1">ROUNDUP(IF(staff[[#This Row],[Tenure]]&gt;2,3%,2%)*staff[[#This Row],[Salary]],0)</f>
        <v>1607</v>
      </c>
      <c r="K184">
        <f>VLOOKUP(staff[[#This Row],[Rating]], 'mapping for rating to numeric '!$B$2:$C$6, 2, FALSE)</f>
        <v>3</v>
      </c>
    </row>
  </sheetData>
  <conditionalFormatting sqref="G1">
    <cfRule type="colorScale" priority="2">
      <colorScale>
        <cfvo type="min"/>
        <cfvo type="percentile" val="50"/>
        <cfvo type="max"/>
        <color rgb="FFF8696B"/>
        <color rgb="FFFCFCFF"/>
        <color rgb="FF5A8AC6"/>
      </colorScale>
    </cfRule>
  </conditionalFormatting>
  <conditionalFormatting sqref="G1:G1048576">
    <cfRule type="colorScale" priority="1">
      <colorScale>
        <cfvo type="min"/>
        <cfvo type="percentile" val="50"/>
        <cfvo type="max"/>
        <color rgb="FF63BE7B"/>
        <color rgb="FFFFEB84"/>
        <color rgb="FFF8696B"/>
      </colorScale>
    </cfRule>
  </conditionalFormatting>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47FB54-5A0D-4607-B9C2-ED017A9EAD0E}">
  <dimension ref="A1"/>
  <sheetViews>
    <sheetView workbookViewId="0">
      <selection activeCell="W9" sqref="W9"/>
    </sheetView>
  </sheetViews>
  <sheetFormatPr defaultRowHeight="14.4" x14ac:dyDescent="0.3"/>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E763D1-FC74-4094-A210-800184FB0130}">
  <dimension ref="B2:D8"/>
  <sheetViews>
    <sheetView workbookViewId="0">
      <selection activeCell="H2" sqref="H2"/>
    </sheetView>
  </sheetViews>
  <sheetFormatPr defaultRowHeight="14.4" x14ac:dyDescent="0.3"/>
  <cols>
    <col min="2" max="2" width="13.109375" bestFit="1" customWidth="1"/>
    <col min="3" max="3" width="13.88671875" bestFit="1" customWidth="1"/>
    <col min="4" max="4" width="16.88671875" style="15" bestFit="1" customWidth="1"/>
  </cols>
  <sheetData>
    <row r="2" spans="2:4" x14ac:dyDescent="0.3">
      <c r="B2" s="11" t="s">
        <v>233</v>
      </c>
      <c r="C2" t="s">
        <v>227</v>
      </c>
      <c r="D2" s="15" t="s">
        <v>230</v>
      </c>
    </row>
    <row r="3" spans="2:4" x14ac:dyDescent="0.3">
      <c r="B3" s="13" t="s">
        <v>10</v>
      </c>
      <c r="C3" s="12">
        <v>4</v>
      </c>
      <c r="D3" s="15">
        <v>92080</v>
      </c>
    </row>
    <row r="4" spans="2:4" x14ac:dyDescent="0.3">
      <c r="B4" s="13" t="s">
        <v>13</v>
      </c>
      <c r="C4" s="12">
        <v>20</v>
      </c>
      <c r="D4" s="15">
        <v>75933</v>
      </c>
    </row>
    <row r="5" spans="2:4" x14ac:dyDescent="0.3">
      <c r="B5" s="13" t="s">
        <v>16</v>
      </c>
      <c r="C5" s="12">
        <v>137</v>
      </c>
      <c r="D5" s="15">
        <v>76798.759124087592</v>
      </c>
    </row>
    <row r="6" spans="2:4" x14ac:dyDescent="0.3">
      <c r="B6" s="13" t="s">
        <v>24</v>
      </c>
      <c r="C6" s="12">
        <v>16</v>
      </c>
      <c r="D6" s="15">
        <v>78115</v>
      </c>
    </row>
    <row r="7" spans="2:4" x14ac:dyDescent="0.3">
      <c r="B7" s="13" t="s">
        <v>42</v>
      </c>
      <c r="C7" s="12">
        <v>6</v>
      </c>
      <c r="D7" s="15">
        <v>77423.333333333328</v>
      </c>
    </row>
    <row r="8" spans="2:4" x14ac:dyDescent="0.3">
      <c r="B8" s="13" t="s">
        <v>226</v>
      </c>
      <c r="C8" s="12">
        <v>183</v>
      </c>
      <c r="D8" s="15">
        <v>77173.715846994543</v>
      </c>
    </row>
  </sheetData>
  <conditionalFormatting sqref="D2">
    <cfRule type="dataBar" priority="2">
      <dataBar>
        <cfvo type="min"/>
        <cfvo type="max"/>
        <color rgb="FF638EC6"/>
      </dataBar>
      <extLst>
        <ext xmlns:x14="http://schemas.microsoft.com/office/spreadsheetml/2009/9/main" uri="{B025F937-C7B1-47D3-B67F-A62EFF666E3E}">
          <x14:id>{46E89EDF-4DFD-4F24-AE6E-F74E40B282DD}</x14:id>
        </ext>
      </extLst>
    </cfRule>
  </conditionalFormatting>
  <conditionalFormatting pivot="1" sqref="D3:D8">
    <cfRule type="dataBar" priority="1">
      <dataBar>
        <cfvo type="min"/>
        <cfvo type="max"/>
        <color rgb="FF63C384"/>
      </dataBar>
      <extLst>
        <ext xmlns:x14="http://schemas.microsoft.com/office/spreadsheetml/2009/9/main" uri="{B025F937-C7B1-47D3-B67F-A62EFF666E3E}">
          <x14:id>{DF804B47-C7DA-4E25-8CB0-389EC22D012D}</x14:id>
        </ext>
      </extLst>
    </cfRule>
  </conditionalFormatting>
  <pageMargins left="0.7" right="0.7" top="0.75" bottom="0.75" header="0.3" footer="0.3"/>
  <drawing r:id="rId2"/>
  <extLst>
    <ext xmlns:x14="http://schemas.microsoft.com/office/spreadsheetml/2009/9/main" uri="{78C0D931-6437-407d-A8EE-F0AAD7539E65}">
      <x14:conditionalFormattings>
        <x14:conditionalFormatting xmlns:xm="http://schemas.microsoft.com/office/excel/2006/main">
          <x14:cfRule type="dataBar" id="{46E89EDF-4DFD-4F24-AE6E-F74E40B282DD}">
            <x14:dataBar minLength="0" maxLength="100" border="1" negativeBarBorderColorSameAsPositive="0">
              <x14:cfvo type="autoMin"/>
              <x14:cfvo type="autoMax"/>
              <x14:borderColor rgb="FF638EC6"/>
              <x14:negativeFillColor rgb="FFFF0000"/>
              <x14:negativeBorderColor rgb="FFFF0000"/>
              <x14:axisColor rgb="FF000000"/>
            </x14:dataBar>
          </x14:cfRule>
          <xm:sqref>D2</xm:sqref>
        </x14:conditionalFormatting>
        <x14:conditionalFormatting xmlns:xm="http://schemas.microsoft.com/office/excel/2006/main" pivot="1">
          <x14:cfRule type="dataBar" id="{DF804B47-C7DA-4E25-8CB0-389EC22D012D}">
            <x14:dataBar minLength="0" maxLength="100" border="1" negativeBarBorderColorSameAsPositive="0">
              <x14:cfvo type="autoMin"/>
              <x14:cfvo type="autoMax"/>
              <x14:borderColor rgb="FF63C384"/>
              <x14:negativeFillColor rgb="FFFF0000"/>
              <x14:negativeBorderColor rgb="FFFF0000"/>
              <x14:axisColor rgb="FF000000"/>
            </x14:dataBar>
          </x14:cfRule>
          <xm:sqref>D3:D8</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2E47B0-1D73-4CC5-AA80-10AB90F59031}">
  <dimension ref="B2:C39"/>
  <sheetViews>
    <sheetView topLeftCell="A10" workbookViewId="0">
      <selection activeCell="B36" sqref="B36"/>
    </sheetView>
  </sheetViews>
  <sheetFormatPr defaultRowHeight="14.4" x14ac:dyDescent="0.3"/>
  <cols>
    <col min="2" max="2" width="12.5546875" bestFit="1" customWidth="1"/>
    <col min="3" max="3" width="13.88671875" bestFit="1" customWidth="1"/>
  </cols>
  <sheetData>
    <row r="2" spans="2:3" x14ac:dyDescent="0.3">
      <c r="B2" s="11" t="s">
        <v>233</v>
      </c>
      <c r="C2" t="s">
        <v>227</v>
      </c>
    </row>
    <row r="3" spans="2:3" x14ac:dyDescent="0.3">
      <c r="B3" s="13" t="s">
        <v>235</v>
      </c>
      <c r="C3" s="12"/>
    </row>
    <row r="4" spans="2:3" x14ac:dyDescent="0.3">
      <c r="B4" s="16" t="s">
        <v>236</v>
      </c>
      <c r="C4" s="12">
        <v>3</v>
      </c>
    </row>
    <row r="5" spans="2:3" x14ac:dyDescent="0.3">
      <c r="B5" s="16" t="s">
        <v>237</v>
      </c>
      <c r="C5" s="12">
        <v>4</v>
      </c>
    </row>
    <row r="6" spans="2:3" x14ac:dyDescent="0.3">
      <c r="B6" s="16" t="s">
        <v>238</v>
      </c>
      <c r="C6" s="12">
        <v>9</v>
      </c>
    </row>
    <row r="7" spans="2:3" x14ac:dyDescent="0.3">
      <c r="B7" s="16" t="s">
        <v>239</v>
      </c>
      <c r="C7" s="12">
        <v>12</v>
      </c>
    </row>
    <row r="8" spans="2:3" x14ac:dyDescent="0.3">
      <c r="B8" s="16" t="s">
        <v>240</v>
      </c>
      <c r="C8" s="12">
        <v>18</v>
      </c>
    </row>
    <row r="9" spans="2:3" x14ac:dyDescent="0.3">
      <c r="B9" s="16" t="s">
        <v>241</v>
      </c>
      <c r="C9" s="12">
        <v>24</v>
      </c>
    </row>
    <row r="10" spans="2:3" x14ac:dyDescent="0.3">
      <c r="B10" s="16" t="s">
        <v>242</v>
      </c>
      <c r="C10" s="12">
        <v>30</v>
      </c>
    </row>
    <row r="11" spans="2:3" x14ac:dyDescent="0.3">
      <c r="B11" s="16" t="s">
        <v>243</v>
      </c>
      <c r="C11" s="12">
        <v>37</v>
      </c>
    </row>
    <row r="12" spans="2:3" x14ac:dyDescent="0.3">
      <c r="B12" s="13" t="s">
        <v>244</v>
      </c>
      <c r="C12" s="12"/>
    </row>
    <row r="13" spans="2:3" x14ac:dyDescent="0.3">
      <c r="B13" s="16" t="s">
        <v>245</v>
      </c>
      <c r="C13" s="12">
        <v>6</v>
      </c>
    </row>
    <row r="14" spans="2:3" x14ac:dyDescent="0.3">
      <c r="B14" s="16" t="s">
        <v>246</v>
      </c>
      <c r="C14" s="12">
        <v>10</v>
      </c>
    </row>
    <row r="15" spans="2:3" x14ac:dyDescent="0.3">
      <c r="B15" s="16" t="s">
        <v>247</v>
      </c>
      <c r="C15" s="12">
        <v>19</v>
      </c>
    </row>
    <row r="16" spans="2:3" x14ac:dyDescent="0.3">
      <c r="B16" s="16" t="s">
        <v>248</v>
      </c>
      <c r="C16" s="12">
        <v>24</v>
      </c>
    </row>
    <row r="17" spans="2:3" x14ac:dyDescent="0.3">
      <c r="B17" s="16" t="s">
        <v>236</v>
      </c>
      <c r="C17" s="12">
        <v>34</v>
      </c>
    </row>
    <row r="18" spans="2:3" x14ac:dyDescent="0.3">
      <c r="B18" s="16" t="s">
        <v>237</v>
      </c>
      <c r="C18" s="12">
        <v>40</v>
      </c>
    </row>
    <row r="19" spans="2:3" x14ac:dyDescent="0.3">
      <c r="B19" s="16" t="s">
        <v>238</v>
      </c>
      <c r="C19" s="12">
        <v>53</v>
      </c>
    </row>
    <row r="20" spans="2:3" x14ac:dyDescent="0.3">
      <c r="B20" s="16" t="s">
        <v>239</v>
      </c>
      <c r="C20" s="12">
        <v>57</v>
      </c>
    </row>
    <row r="21" spans="2:3" x14ac:dyDescent="0.3">
      <c r="B21" s="16" t="s">
        <v>240</v>
      </c>
      <c r="C21" s="12">
        <v>68</v>
      </c>
    </row>
    <row r="22" spans="2:3" x14ac:dyDescent="0.3">
      <c r="B22" s="16" t="s">
        <v>241</v>
      </c>
      <c r="C22" s="12">
        <v>71</v>
      </c>
    </row>
    <row r="23" spans="2:3" x14ac:dyDescent="0.3">
      <c r="B23" s="16" t="s">
        <v>242</v>
      </c>
      <c r="C23" s="12">
        <v>75</v>
      </c>
    </row>
    <row r="24" spans="2:3" x14ac:dyDescent="0.3">
      <c r="B24" s="16" t="s">
        <v>243</v>
      </c>
      <c r="C24" s="12">
        <v>82</v>
      </c>
    </row>
    <row r="25" spans="2:3" x14ac:dyDescent="0.3">
      <c r="B25" s="13" t="s">
        <v>249</v>
      </c>
      <c r="C25" s="12"/>
    </row>
    <row r="26" spans="2:3" x14ac:dyDescent="0.3">
      <c r="B26" s="16" t="s">
        <v>245</v>
      </c>
      <c r="C26" s="12">
        <v>3</v>
      </c>
    </row>
    <row r="27" spans="2:3" x14ac:dyDescent="0.3">
      <c r="B27" s="16" t="s">
        <v>246</v>
      </c>
      <c r="C27" s="12">
        <v>13</v>
      </c>
    </row>
    <row r="28" spans="2:3" x14ac:dyDescent="0.3">
      <c r="B28" s="16" t="s">
        <v>247</v>
      </c>
      <c r="C28" s="12">
        <v>22</v>
      </c>
    </row>
    <row r="29" spans="2:3" x14ac:dyDescent="0.3">
      <c r="B29" s="16" t="s">
        <v>248</v>
      </c>
      <c r="C29" s="12">
        <v>31</v>
      </c>
    </row>
    <row r="30" spans="2:3" x14ac:dyDescent="0.3">
      <c r="B30" s="16" t="s">
        <v>236</v>
      </c>
      <c r="C30" s="12">
        <v>40</v>
      </c>
    </row>
    <row r="31" spans="2:3" x14ac:dyDescent="0.3">
      <c r="B31" s="16" t="s">
        <v>237</v>
      </c>
      <c r="C31" s="12">
        <v>47</v>
      </c>
    </row>
    <row r="32" spans="2:3" x14ac:dyDescent="0.3">
      <c r="B32" s="16" t="s">
        <v>238</v>
      </c>
      <c r="C32" s="12">
        <v>52</v>
      </c>
    </row>
    <row r="33" spans="2:3" x14ac:dyDescent="0.3">
      <c r="B33" s="16" t="s">
        <v>239</v>
      </c>
      <c r="C33" s="12">
        <v>57</v>
      </c>
    </row>
    <row r="34" spans="2:3" x14ac:dyDescent="0.3">
      <c r="B34" s="16" t="s">
        <v>240</v>
      </c>
      <c r="C34" s="12">
        <v>59</v>
      </c>
    </row>
    <row r="35" spans="2:3" x14ac:dyDescent="0.3">
      <c r="B35" s="16" t="s">
        <v>241</v>
      </c>
      <c r="C35" s="12">
        <v>62</v>
      </c>
    </row>
    <row r="36" spans="2:3" x14ac:dyDescent="0.3">
      <c r="B36" s="13" t="s">
        <v>250</v>
      </c>
      <c r="C36" s="12"/>
    </row>
    <row r="37" spans="2:3" x14ac:dyDescent="0.3">
      <c r="B37" s="16" t="s">
        <v>246</v>
      </c>
      <c r="C37" s="12">
        <v>1</v>
      </c>
    </row>
    <row r="38" spans="2:3" x14ac:dyDescent="0.3">
      <c r="B38" s="16" t="s">
        <v>248</v>
      </c>
      <c r="C38" s="12">
        <v>2</v>
      </c>
    </row>
    <row r="39" spans="2:3" x14ac:dyDescent="0.3">
      <c r="B39" s="13" t="s">
        <v>226</v>
      </c>
      <c r="C39" s="12"/>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E75A99-7933-4FAC-ABB7-C927763C6E49}">
  <dimension ref="B2:N24"/>
  <sheetViews>
    <sheetView showGridLines="0" tabSelected="1" zoomScale="80" zoomScaleNormal="80" workbookViewId="0">
      <selection activeCell="I3" sqref="I3"/>
    </sheetView>
  </sheetViews>
  <sheetFormatPr defaultRowHeight="14.4" x14ac:dyDescent="0.3"/>
  <cols>
    <col min="2" max="2" width="21.33203125" customWidth="1"/>
    <col min="3" max="3" width="2.5546875" customWidth="1"/>
    <col min="4" max="4" width="17.44140625" customWidth="1"/>
    <col min="5" max="5" width="2.77734375" customWidth="1"/>
    <col min="6" max="6" width="20.33203125" customWidth="1"/>
    <col min="7" max="7" width="10.44140625" customWidth="1"/>
    <col min="10" max="10" width="21.33203125" customWidth="1"/>
    <col min="11" max="11" width="2.5546875" customWidth="1"/>
    <col min="12" max="12" width="17.44140625" customWidth="1"/>
    <col min="13" max="13" width="2.77734375" customWidth="1"/>
    <col min="14" max="14" width="20.33203125" customWidth="1"/>
  </cols>
  <sheetData>
    <row r="2" spans="2:14" ht="40.799999999999997" customHeight="1" x14ac:dyDescent="0.3">
      <c r="B2" s="36" t="s">
        <v>252</v>
      </c>
      <c r="C2" s="35"/>
      <c r="D2" s="35"/>
      <c r="E2" s="35"/>
      <c r="F2" s="35"/>
      <c r="J2" s="37" t="s">
        <v>205</v>
      </c>
      <c r="K2" s="37"/>
      <c r="L2" s="37"/>
      <c r="M2" s="37"/>
      <c r="N2" s="37"/>
    </row>
    <row r="3" spans="2:14" ht="87.6" customHeight="1" x14ac:dyDescent="0.3">
      <c r="B3" s="26">
        <f>COUNTIFS(staff[Country],"NZ")</f>
        <v>91</v>
      </c>
      <c r="D3" s="30">
        <f>COUNTIFS(staff[Country], "NZ", staff[Gender],"Female")/B3</f>
        <v>0.47252747252747251</v>
      </c>
      <c r="F3" s="28">
        <f>AVERAGEIFS(staff[Salary], staff[Country],"NZ")</f>
        <v>76978.791208791212</v>
      </c>
      <c r="J3" s="29">
        <f>COUNTIFS(staff[Country],"India")</f>
        <v>92</v>
      </c>
      <c r="L3" s="31">
        <f>COUNTIFS(staff[Country], "India", staff[Gender],"Female")/J3</f>
        <v>0.46739130434782611</v>
      </c>
      <c r="N3" s="32">
        <f>AVERAGEIFS(staff[Salary], staff[Country],"India")</f>
        <v>77366.521739130432</v>
      </c>
    </row>
    <row r="4" spans="2:14" x14ac:dyDescent="0.3">
      <c r="F4" s="27"/>
    </row>
    <row r="5" spans="2:14" x14ac:dyDescent="0.3">
      <c r="F5" s="27"/>
    </row>
    <row r="6" spans="2:14" ht="30" customHeight="1" x14ac:dyDescent="0.3">
      <c r="B6" s="34" t="s">
        <v>251</v>
      </c>
      <c r="C6" s="33"/>
      <c r="D6" s="33"/>
      <c r="E6" s="33"/>
      <c r="F6" s="33"/>
      <c r="G6" s="33"/>
      <c r="H6" s="33"/>
      <c r="I6" s="33"/>
      <c r="J6" s="33"/>
      <c r="K6" s="33"/>
      <c r="L6" s="33"/>
      <c r="M6" s="33"/>
      <c r="N6" s="33"/>
    </row>
    <row r="7" spans="2:14" x14ac:dyDescent="0.3">
      <c r="F7" s="27"/>
    </row>
    <row r="8" spans="2:14" x14ac:dyDescent="0.3">
      <c r="B8" s="18"/>
      <c r="C8" s="19"/>
      <c r="D8" s="19"/>
      <c r="E8" s="19"/>
      <c r="F8" s="20"/>
      <c r="J8" s="18"/>
      <c r="K8" s="19"/>
      <c r="L8" s="19"/>
      <c r="M8" s="19"/>
      <c r="N8" s="20"/>
    </row>
    <row r="9" spans="2:14" x14ac:dyDescent="0.3">
      <c r="B9" s="21"/>
      <c r="C9" s="17"/>
      <c r="D9" s="17"/>
      <c r="E9" s="17"/>
      <c r="F9" s="22"/>
      <c r="J9" s="21"/>
      <c r="K9" s="17"/>
      <c r="L9" s="17"/>
      <c r="M9" s="17"/>
      <c r="N9" s="22"/>
    </row>
    <row r="10" spans="2:14" x14ac:dyDescent="0.3">
      <c r="B10" s="21"/>
      <c r="C10" s="17"/>
      <c r="D10" s="17"/>
      <c r="E10" s="17"/>
      <c r="F10" s="22"/>
      <c r="J10" s="21"/>
      <c r="K10" s="17"/>
      <c r="L10" s="17"/>
      <c r="M10" s="17"/>
      <c r="N10" s="22"/>
    </row>
    <row r="11" spans="2:14" x14ac:dyDescent="0.3">
      <c r="B11" s="21"/>
      <c r="C11" s="17"/>
      <c r="D11" s="17"/>
      <c r="E11" s="17"/>
      <c r="F11" s="22"/>
      <c r="J11" s="21"/>
      <c r="K11" s="17"/>
      <c r="L11" s="17"/>
      <c r="M11" s="17"/>
      <c r="N11" s="22"/>
    </row>
    <row r="12" spans="2:14" x14ac:dyDescent="0.3">
      <c r="B12" s="21"/>
      <c r="C12" s="17"/>
      <c r="D12" s="17"/>
      <c r="E12" s="17"/>
      <c r="F12" s="22"/>
      <c r="J12" s="21"/>
      <c r="K12" s="17"/>
      <c r="L12" s="17"/>
      <c r="M12" s="17"/>
      <c r="N12" s="22"/>
    </row>
    <row r="13" spans="2:14" x14ac:dyDescent="0.3">
      <c r="B13" s="21"/>
      <c r="C13" s="17"/>
      <c r="D13" s="17"/>
      <c r="E13" s="17"/>
      <c r="F13" s="22"/>
      <c r="J13" s="21"/>
      <c r="K13" s="17"/>
      <c r="L13" s="17"/>
      <c r="M13" s="17"/>
      <c r="N13" s="22"/>
    </row>
    <row r="14" spans="2:14" x14ac:dyDescent="0.3">
      <c r="B14" s="21"/>
      <c r="C14" s="17"/>
      <c r="E14" s="17"/>
      <c r="F14" s="22"/>
      <c r="J14" s="21"/>
      <c r="K14" s="17"/>
      <c r="M14" s="17"/>
      <c r="N14" s="22"/>
    </row>
    <row r="15" spans="2:14" x14ac:dyDescent="0.3">
      <c r="B15" s="21"/>
      <c r="C15" s="17"/>
      <c r="D15" s="17"/>
      <c r="E15" s="17"/>
      <c r="F15" s="22"/>
      <c r="J15" s="21"/>
      <c r="K15" s="17"/>
      <c r="L15" s="17"/>
      <c r="M15" s="17"/>
      <c r="N15" s="22"/>
    </row>
    <row r="16" spans="2:14" x14ac:dyDescent="0.3">
      <c r="B16" s="21"/>
      <c r="C16" s="17"/>
      <c r="D16" s="17"/>
      <c r="E16" s="17"/>
      <c r="F16" s="22"/>
      <c r="J16" s="21"/>
      <c r="K16" s="17"/>
      <c r="L16" s="17"/>
      <c r="M16" s="17"/>
      <c r="N16" s="22"/>
    </row>
    <row r="17" spans="2:14" x14ac:dyDescent="0.3">
      <c r="B17" s="21"/>
      <c r="C17" s="17"/>
      <c r="D17" s="17"/>
      <c r="E17" s="17"/>
      <c r="F17" s="22"/>
      <c r="J17" s="21"/>
      <c r="K17" s="17"/>
      <c r="L17" s="17"/>
      <c r="M17" s="17"/>
      <c r="N17" s="22"/>
    </row>
    <row r="18" spans="2:14" x14ac:dyDescent="0.3">
      <c r="B18" s="21"/>
      <c r="C18" s="17"/>
      <c r="D18" s="17"/>
      <c r="E18" s="17"/>
      <c r="F18" s="22"/>
      <c r="J18" s="21"/>
      <c r="K18" s="17"/>
      <c r="L18" s="17"/>
      <c r="M18" s="17"/>
      <c r="N18" s="22"/>
    </row>
    <row r="19" spans="2:14" x14ac:dyDescent="0.3">
      <c r="B19" s="21"/>
      <c r="C19" s="17"/>
      <c r="D19" s="17"/>
      <c r="E19" s="17"/>
      <c r="F19" s="22"/>
      <c r="J19" s="21"/>
      <c r="K19" s="17"/>
      <c r="L19" s="17"/>
      <c r="M19" s="17"/>
      <c r="N19" s="22"/>
    </row>
    <row r="20" spans="2:14" x14ac:dyDescent="0.3">
      <c r="B20" s="21"/>
      <c r="C20" s="17"/>
      <c r="D20" s="17"/>
      <c r="E20" s="17"/>
      <c r="F20" s="22"/>
      <c r="J20" s="21"/>
      <c r="K20" s="17"/>
      <c r="L20" s="17"/>
      <c r="M20" s="17"/>
      <c r="N20" s="22"/>
    </row>
    <row r="21" spans="2:14" x14ac:dyDescent="0.3">
      <c r="B21" s="21"/>
      <c r="C21" s="17"/>
      <c r="D21" s="17"/>
      <c r="E21" s="17"/>
      <c r="F21" s="22"/>
      <c r="J21" s="21"/>
      <c r="K21" s="17"/>
      <c r="L21" s="17"/>
      <c r="M21" s="17"/>
      <c r="N21" s="22"/>
    </row>
    <row r="22" spans="2:14" x14ac:dyDescent="0.3">
      <c r="B22" s="21"/>
      <c r="C22" s="17"/>
      <c r="D22" s="17"/>
      <c r="E22" s="17"/>
      <c r="F22" s="22"/>
      <c r="J22" s="21"/>
      <c r="K22" s="17"/>
      <c r="L22" s="17"/>
      <c r="M22" s="17"/>
      <c r="N22" s="22"/>
    </row>
    <row r="23" spans="2:14" x14ac:dyDescent="0.3">
      <c r="B23" s="21"/>
      <c r="C23" s="17"/>
      <c r="D23" s="17"/>
      <c r="E23" s="17"/>
      <c r="F23" s="22"/>
      <c r="J23" s="21"/>
      <c r="K23" s="17"/>
      <c r="L23" s="17"/>
      <c r="M23" s="17"/>
      <c r="N23" s="22"/>
    </row>
    <row r="24" spans="2:14" x14ac:dyDescent="0.3">
      <c r="B24" s="23"/>
      <c r="C24" s="24"/>
      <c r="D24" s="24"/>
      <c r="E24" s="24"/>
      <c r="F24" s="25"/>
      <c r="J24" s="23"/>
      <c r="K24" s="24"/>
      <c r="L24" s="24"/>
      <c r="M24" s="24"/>
      <c r="N24" s="25"/>
    </row>
  </sheetData>
  <mergeCells count="3">
    <mergeCell ref="B6:N6"/>
    <mergeCell ref="B2:F2"/>
    <mergeCell ref="J2:N2"/>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228572-7EDD-46AE-B496-11415D66FE18}">
  <dimension ref="C2:H10"/>
  <sheetViews>
    <sheetView workbookViewId="0">
      <selection activeCell="F29" sqref="F29"/>
    </sheetView>
  </sheetViews>
  <sheetFormatPr defaultRowHeight="14.4" x14ac:dyDescent="0.3"/>
  <cols>
    <col min="3" max="3" width="12.5546875" bestFit="1" customWidth="1"/>
    <col min="4" max="4" width="13.88671875" bestFit="1" customWidth="1"/>
    <col min="7" max="7" width="12.5546875" bestFit="1" customWidth="1"/>
    <col min="8" max="8" width="13.88671875" bestFit="1" customWidth="1"/>
  </cols>
  <sheetData>
    <row r="2" spans="3:8" x14ac:dyDescent="0.3">
      <c r="C2" s="11" t="s">
        <v>204</v>
      </c>
      <c r="D2" t="s" vm="1">
        <v>205</v>
      </c>
      <c r="G2" s="11" t="s">
        <v>204</v>
      </c>
      <c r="H2" t="s" vm="2">
        <v>207</v>
      </c>
    </row>
    <row r="4" spans="3:8" x14ac:dyDescent="0.3">
      <c r="C4" s="11" t="s">
        <v>233</v>
      </c>
      <c r="D4" t="s">
        <v>227</v>
      </c>
      <c r="G4" s="11" t="s">
        <v>233</v>
      </c>
      <c r="H4" t="s">
        <v>227</v>
      </c>
    </row>
    <row r="5" spans="3:8" x14ac:dyDescent="0.3">
      <c r="C5" s="13" t="s">
        <v>9</v>
      </c>
      <c r="D5" s="12">
        <v>28</v>
      </c>
      <c r="G5" s="13" t="s">
        <v>12</v>
      </c>
      <c r="H5" s="12">
        <v>27</v>
      </c>
    </row>
    <row r="6" spans="3:8" x14ac:dyDescent="0.3">
      <c r="C6" s="13" t="s">
        <v>12</v>
      </c>
      <c r="D6" s="12">
        <v>27</v>
      </c>
      <c r="G6" s="13" t="s">
        <v>9</v>
      </c>
      <c r="H6" s="12">
        <v>27</v>
      </c>
    </row>
    <row r="7" spans="3:8" x14ac:dyDescent="0.3">
      <c r="C7" s="13" t="s">
        <v>21</v>
      </c>
      <c r="D7" s="12">
        <v>19</v>
      </c>
      <c r="G7" s="13" t="s">
        <v>21</v>
      </c>
      <c r="H7" s="12">
        <v>19</v>
      </c>
    </row>
    <row r="8" spans="3:8" x14ac:dyDescent="0.3">
      <c r="C8" s="13" t="s">
        <v>19</v>
      </c>
      <c r="D8" s="12">
        <v>14</v>
      </c>
      <c r="G8" s="13" t="s">
        <v>19</v>
      </c>
      <c r="H8" s="12">
        <v>14</v>
      </c>
    </row>
    <row r="9" spans="3:8" x14ac:dyDescent="0.3">
      <c r="C9" s="13" t="s">
        <v>56</v>
      </c>
      <c r="D9" s="12">
        <v>4</v>
      </c>
      <c r="G9" s="13" t="s">
        <v>56</v>
      </c>
      <c r="H9" s="12">
        <v>4</v>
      </c>
    </row>
    <row r="10" spans="3:8" x14ac:dyDescent="0.3">
      <c r="C10" s="13" t="s">
        <v>226</v>
      </c>
      <c r="D10" s="12">
        <v>92</v>
      </c>
      <c r="G10" s="13" t="s">
        <v>226</v>
      </c>
      <c r="H10" s="12">
        <v>91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9C217E-D0C2-4204-A01C-30909AF623C3}">
  <dimension ref="B2:C6"/>
  <sheetViews>
    <sheetView workbookViewId="0">
      <selection activeCell="E8" sqref="E8"/>
    </sheetView>
  </sheetViews>
  <sheetFormatPr defaultRowHeight="14.4" x14ac:dyDescent="0.3"/>
  <cols>
    <col min="2" max="2" width="20.21875" customWidth="1"/>
  </cols>
  <sheetData>
    <row r="2" spans="2:3" x14ac:dyDescent="0.3">
      <c r="B2" s="13" t="s">
        <v>10</v>
      </c>
      <c r="C2">
        <v>5</v>
      </c>
    </row>
    <row r="3" spans="2:3" x14ac:dyDescent="0.3">
      <c r="B3" s="13" t="s">
        <v>13</v>
      </c>
      <c r="C3">
        <v>4</v>
      </c>
    </row>
    <row r="4" spans="2:3" x14ac:dyDescent="0.3">
      <c r="B4" s="13" t="s">
        <v>16</v>
      </c>
      <c r="C4">
        <v>3</v>
      </c>
    </row>
    <row r="5" spans="2:3" x14ac:dyDescent="0.3">
      <c r="B5" s="13" t="s">
        <v>24</v>
      </c>
      <c r="C5">
        <v>2</v>
      </c>
    </row>
    <row r="6" spans="2:3" x14ac:dyDescent="0.3">
      <c r="B6" s="13" t="s">
        <v>42</v>
      </c>
      <c r="C6">
        <v>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8E76C7-951C-457D-93FB-140A6A846202}">
  <dimension ref="B2:D12"/>
  <sheetViews>
    <sheetView workbookViewId="0">
      <selection activeCell="C12" sqref="C12"/>
    </sheetView>
  </sheetViews>
  <sheetFormatPr defaultRowHeight="14.4" x14ac:dyDescent="0.3"/>
  <sheetData>
    <row r="2" spans="2:4" x14ac:dyDescent="0.3">
      <c r="B2" s="9">
        <v>3</v>
      </c>
      <c r="C2" t="s">
        <v>222</v>
      </c>
    </row>
    <row r="5" spans="2:4" x14ac:dyDescent="0.3">
      <c r="B5" t="s">
        <v>223</v>
      </c>
      <c r="D5" t="s">
        <v>19</v>
      </c>
    </row>
    <row r="12" spans="2:4" x14ac:dyDescent="0.3">
      <c r="B12" t="str">
        <f ca="1">IFERROR(INDEX(staff[Name], SMALL(IF(staff[Department]=D5, ROW(staff[Department])-MIN(ROW(staff[Department]))+1), ROW(INDIRECT("1:"&amp;COUNTIF(staff[Department],D5))))), "")</f>
        <v>Manjusri Ruchi</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7 f b b 4 b 6 8 - 8 4 e d - 4 b 6 8 - 9 9 3 6 - 4 c b 7 a d 2 e 8 e 0 c "   x m l n s = " h t t p : / / s c h e m a s . m i c r o s o f t . c o m / D a t a M a s h u p " > A A A A A O k E A A B Q S w M E F A A C A A g A 5 Z B 3 V w P q 6 i 2 l A A A A 9 w A A A B I A H A B D b 2 5 m a W c v U G F j a 2 F n Z S 5 4 b W w g o h g A K K A U A A A A A A A A A A A A A A A A A A A A A A A A A A A A h Y + 9 D o I w H M R f h X S n X z o Y U s r g Z C L G x M S 4 N q V C I / w x t F j e z c F H 8 h X E K O r m c M P d / Y a 7 + / U m s q G p o 4 v p n G 0 h R Q x T F B n Q b W G h T F H v j / E C Z V J s l T 6 p 0 k Q j D C 4 Z X J G i y v t z Q k g I A Y c Z b r u S c E o Z O e T r n a 5 M o 9 A H t v / h 2 I L z C r R B U u x f Y y T H j I 9 i c 4 6 p I F M q c g t f g o + D n + 1 P K J Z 9 7 f v O S A P x a i P I Z A V 5 n 5 A P U E s D B B Q A A g A I A O W Q d 1 c 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l k H d X x Z 5 i f e I B A A A d B g A A E w A c A E Z v c m 1 1 b G F z L 1 N l Y 3 R p b 2 4 x L m 0 g o h g A K K A U A A A A A A A A A A A A A A A A A A A A A A A A A A A A v V R N a 9 t A E L 0 b / B + W 7 U W C x S A o u a Q p B D k J y S E F 2 7 Q Q Y 8 p a G t t L 9 s O s V m 1 c 4 f / e k W X J a 1 u 2 2 x y i i 9 C M 5 r 2 Z e W 8 3 g 8 Q J o 8 m w e k f X 3 U 6 3 k y 2 4 h Z T o P z 8 z x 2 c z c k M k u G 6 H 4 D M 0 u U 0 A I 3 d v C c h e n F s L 2 v 0 w 9 n V q z G s Q F u N n r u C G 1 r V 0 s h 7 H R j v 8 a c I q i E 8 0 X n A 9 R 4 L R a g k U s U Z 8 K q E 3 s l x n M 2 N V b G S u d J n M g o q P F Q U t c S k j D s P E w Z t b M 1 L Q B 9 A p 2 K N w H 5 b c O o W k R 6 n b e Y O i c z U F W x V w B + T J C A 1 p n U 0 x 5 I S C T X 7 I J b e r l s I B d 0 L P 6 w T X q / U 6 b O a 8 T V O c M s 4 z Z 9 R u T o x W E w Y H m 2 C E x i b X b k M E P F k Q + v x C w 2 5 H 6 F Z E X 6 t H n Q r + Q X K d x c I 8 9 Z q 5 C B h d M M D h j v 7 T C Z X c j 9 p d f e 6 V A C 2 i 7 V x z w Q R n X N X 4 w 2 N 6 t x G i N i d s d v q P Z j h t g 4 o 4 N m q K U w a F J x R r j r v X 9 w C U + Y W A / X w p R Y K 7 y H b d 9 0 W G W 0 x c f U T J V p i 9 8 q X k C d Z / 5 z L 3 T v o 2 v o k G r S x M 5 1 I y + s 0 t w J J a 2 m 2 Z 3 a t n j f Q n i a M z z H s N H h J W n 8 f E I 5 S 9 l f d e S A e l A g P z 2 1 v V E C R e r 2 X s i D O q B Q 7 G n v 0 m 5 M t X U q 4 g D N 9 z a R 4 2 U h 6 a E + Z G l / q W 2 i O 5 / g t Q S w E C L Q A U A A I A C A D l k H d X A + r q L a U A A A D 3 A A A A E g A A A A A A A A A A A A A A A A A A A A A A Q 2 9 u Z m l n L 1 B h Y 2 t h Z 2 U u e G 1 s U E s B A i 0 A F A A C A A g A 5 Z B 3 V w / K 6 a u k A A A A 6 Q A A A B M A A A A A A A A A A A A A A A A A 8 Q A A A F t D b 2 5 0 Z W 5 0 X 1 R 5 c G V z X S 5 4 b W x Q S w E C L Q A U A A I A C A D l k H d X x Z 5 i f e I B A A A d B g A A E w A A A A A A A A A A A A A A A A D i A Q A A R m 9 y b X V s Y X M v U 2 V j d G l v b j E u b V B L B Q Y A A A A A A w A D A M I A A A A R 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C G A A A A A A A A C A Y 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u e l 9 z d G F m Z j 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U m V z d W x 0 V H l w Z S I g V m F s d W U 9 I n N U Y W J s Z S 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M t M T E t M j N U M T I 6 M j Y 6 M j E u N z Q 2 O T k 0 N l o i I C 8 + P E V u d H J 5 I F R 5 c G U 9 I k Z p b G x T d G F 0 d X M i I F Z h b H V l P S J z Q 2 9 t c G x l d G U i I C 8 + P C 9 T d G F i b G V F b n R y a W V z P j w v S X R l b T 4 8 S X R l b T 4 8 S X R l b U x v Y 2 F 0 a W 9 u P j x J d G V t V H l w Z T 5 G b 3 J t d W x h P C 9 J d G V t V H l w Z T 4 8 S X R l b V B h d G g + U 2 V j d G l v b j E v b n p f c 3 R h Z m Y v U 2 9 1 c m N l P C 9 J d G V t U G F 0 a D 4 8 L 0 l 0 Z W 1 M b 2 N h d G l v b j 4 8 U 3 R h Y m x l R W 5 0 c m l l c y A v P j w v S X R l b T 4 8 S X R l b T 4 8 S X R l b U x v Y 2 F 0 a W 9 u P j x J d G V t V H l w Z T 5 G b 3 J t d W x h P C 9 J d G V t V H l w Z T 4 8 S X R l b V B h d G g + U 2 V j d G l v b j E v b n p f c 3 R h Z m Y v Q 2 h h b m d l Z C U y M F R 5 c G U 8 L 0 l 0 Z W 1 Q Y X R o P j w v S X R l b U x v Y 2 F 0 a W 9 u P j x T d G F i b G V F b n R y a W V z I C 8 + P C 9 J d G V t P j x J d G V t P j x J d G V t T G 9 j Y X R p b 2 4 + P E l 0 Z W 1 U e X B l P k Z v c m 1 1 b G E 8 L 0 l 0 Z W 1 U e X B l P j x J d G V t U G F 0 a D 5 T Z W N 0 a W 9 u M S 9 J b m R p Y V 9 z d G F m Z j w v S X R l b V B h d G g + P C 9 J d G V t T G 9 j Y X R p b 2 4 + P F N 0 Y W J s Z U V u d H J p Z X M + P E V u d H J 5 I F R 5 c G U 9 I k l z U H J p d m F 0 Z S I g V m F s d W U 9 I m w w I i A v P j x F b n R y e S B U e X B l P S J M b 2 F k Z W R U b 0 F u Y W x 5 c 2 l z U 2 V y d m l j Z X M i I F Z h b H V l P S J s M C I g L z 4 8 R W 5 0 c n k g V H l w Z T 0 i R m l s b F N 0 Y X R 1 c y I g V m F s d W U 9 I n N D b 2 1 w b G V 0 Z S I g L z 4 8 R W 5 0 c n k g V H l w Z T 0 i R m l s b E x h c 3 R V c G R h d G V k I i B W Y W x 1 Z T 0 i Z D I w M j M t M T E t M j N U M T I 6 M j Y 6 M j E u N z Y 0 M D k y M l o i I C 8 + P E V u d H J 5 I F R 5 c G U 9 I k Z p b G x F c n J v c k N v Z G U i I F Z h b H V l P S J z V W 5 r b m 9 3 b i I g L z 4 8 R W 5 0 c n k g V H l w Z T 0 i Q W R k Z W R U b 0 R h d G F N b 2 R l b C I g V m F s d W U 9 I m w w 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S I g L z 4 8 R W 5 0 c n k g V H l w Z T 0 i U m V z d W x 0 V H l w Z S I g V m F s d W U 9 I n N U Y W J s Z S I g L z 4 8 R W 5 0 c n k g V H l w Z T 0 i Q n V m Z m V y T m V 4 d F J l Z n J l c 2 g i I F Z h b H V l P S J s M S I g L z 4 8 R W 5 0 c n k g V H l w Z T 0 i R m l s b G V k Q 2 9 t c G x l d G V S Z X N 1 b H R U b 1 d v c m t z a G V l d C I g V m F s d W U 9 I m w w I i A v P j w v U 3 R h Y m x l R W 5 0 c m l l c z 4 8 L 0 l 0 Z W 0 + P E l 0 Z W 0 + P E l 0 Z W 1 M b 2 N h d G l v b j 4 8 S X R l b V R 5 c G U + R m 9 y b X V s Y T w v S X R l b V R 5 c G U + P E l 0 Z W 1 Q Y X R o P l N l Y 3 R p b 2 4 x L 0 l u Z G l h X 3 N 0 Y W Z m L 1 N v d X J j Z T w v S X R l b V B h d G g + P C 9 J d G V t T G 9 j Y X R p b 2 4 + P F N 0 Y W J s Z U V u d H J p Z X M g L z 4 8 L 0 l 0 Z W 0 + P E l 0 Z W 0 + P E l 0 Z W 1 M b 2 N h d G l v b j 4 8 S X R l b V R 5 c G U + R m 9 y b X V s Y T w v S X R l b V R 5 c G U + P E l 0 Z W 1 Q Y X R o P l N l Y 3 R p b 2 4 x L 0 l u Z G l h X 3 N 0 Y W Z m L 0 N o Y W 5 n Z W Q l M j B U e X B l P C 9 J d G V t U G F 0 a D 4 8 L 0 l 0 Z W 1 M b 2 N h d G l v b j 4 8 U 3 R h Y m x l R W 5 0 c m l l c y A v P j w v S X R l b T 4 8 S X R l b T 4 8 S X R l b U x v Y 2 F 0 a W 9 u P j x J d G V t V H l w Z T 5 G b 3 J t d W x h P C 9 J d G V t V H l w Z T 4 8 S X R l b V B h d G g + U 2 V j d G l v b j E v S W 5 k a W F f c 3 R h Z m Y v Q 2 h h b m d l Z C U y M F R 5 c G U x P C 9 J d G V t U G F 0 a D 4 8 L 0 l 0 Z W 1 M b 2 N h d G l v b j 4 8 U 3 R h Y m x l R W 5 0 c m l l c y A v P j w v S X R l b T 4 8 S X R l b T 4 8 S X R l b U x v Y 2 F 0 a W 9 u P j x J d G V t V H l w Z T 5 G b 3 J t d W x h P C 9 J d G V t V H l w Z T 4 8 S X R l b V B h d G g + U 2 V j d G l v b j E v b n p f c 3 R h Z m Y v Q W R k Z W Q l M j B D d X N 0 b 2 0 8 L 0 l 0 Z W 1 Q Y X R o P j w v S X R l b U x v Y 2 F 0 a W 9 u P j x T d G F i b G V F b n R y a W V z I C 8 + P C 9 J d G V t P j x J d G V t P j x J d G V t T G 9 j Y X R p b 2 4 + P E l 0 Z W 1 U e X B l P k Z v c m 1 1 b G E 8 L 0 l 0 Z W 1 U e X B l P j x J d G V t U G F 0 a D 5 T Z W N 0 a W 9 u M S 9 J b m R p Y V 9 z d G F m Z i 9 B Z G R l Z C U y M E N 1 c 3 R v b T w v S X R l b V B h d G g + P C 9 J d G V t T G 9 j Y X R p b 2 4 + P F N 0 Y W J s Z U V u d H J p Z X M g L z 4 8 L 0 l 0 Z W 0 + P E l 0 Z W 0 + P E l 0 Z W 1 M b 2 N h d G l v b j 4 8 S X R l b V R 5 c G U + R m 9 y b X V s Y T w v S X R l b V R 5 c G U + P E l 0 Z W 1 Q Y X R o P l N l Y 3 R p b 2 4 x L 3 N 0 Y W Z m 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E i I C 8 + P E V u d H J 5 I F R 5 c G U 9 I k F k Z G V k V G 9 E Y X R h T W 9 k Z W w i I F Z h b H V l P S J s M C I g L z 4 8 R W 5 0 c n k g V H l w Z T 0 i R m l s b E N v d W 5 0 I i B W Y W x 1 Z T 0 i b D E 4 M y I g L z 4 8 R W 5 0 c n k g V H l w Z T 0 i R m l s b E V y c m 9 y Q 2 9 k Z S I g V m F s d W U 9 I n N V b m t u b 3 d u I i A v P j x F b n R y e S B U e X B l P S J G a W x s R X J y b 3 J D b 3 V u d C I g V m F s d W U 9 I m w w I i A v P j x F b n R y e S B U e X B l P S J G a W x s T G F z d F V w Z G F 0 Z W Q i I F Z h b H V l P S J k M j A y M y 0 x M S 0 y M 1 Q x M j o z N z o x M S 4 z M z A z M T g x W i I g L z 4 8 R W 5 0 c n k g V H l w Z T 0 i R m l s b E N v b H V t b l R 5 c G V z I i B W Y W x 1 Z T 0 i c 0 J n W U Z B Q W t H Q l F B P S I g L z 4 8 R W 5 0 c n k g V H l w Z T 0 i R m l s b E N v b H V t b k 5 h b W V z I i B W Y W x 1 Z T 0 i c 1 s m c X V v d D t O Y W 1 l J n F 1 b 3 Q 7 L C Z x d W 9 0 O 0 d l b m R l c i Z x d W 9 0 O y w m c X V v d D t B Z 2 U m c X V v d D s s J n F 1 b 3 Q 7 U m F 0 a W 5 n J n F 1 b 3 Q 7 L C Z x d W 9 0 O 0 R h d G U g S m 9 p b m V k J n F 1 b 3 Q 7 L C Z x d W 9 0 O 0 R l c G F y d G 1 l b n Q m c X V v d D s s J n F 1 b 3 Q 7 U 2 F s Y X J 5 J n F 1 b 3 Q 7 L C Z x d W 9 0 O 0 N v d W 5 0 c n k m c X V v d D t d I i A v P j x F b n R y e S B U e X B l P S J G a W x s U 3 R h d H V z I i B W Y W x 1 Z T 0 i c 0 N v b X B s Z X R l I i A v P j x F b n R y e S B U e X B l P S J S Z W x h d G l v b n N o a X B J b m Z v Q 2 9 u d G F p b m V y I i B W Y W x 1 Z T 0 i c 3 s m c X V v d D t j b 2 x 1 b W 5 D b 3 V u d C Z x d W 9 0 O z o 4 L C Z x d W 9 0 O 2 t l e U N v b H V t b k 5 h b W V z J n F 1 b 3 Q 7 O l s m c X V v d D t O Y W 1 l J n F 1 b 3 Q 7 X S w m c X V v d D t x d W V y e V J l b G F 0 a W 9 u c 2 h p c H M m c X V v d D s 6 W 1 0 s J n F 1 b 3 Q 7 Y 2 9 s d W 1 u S W R l b n R p d G l l c y Z x d W 9 0 O z p b J n F 1 b 3 Q 7 U 2 V j d G l v b j E v c 3 R h Z m Y v U 2 9 1 c m N l L n t O Y W 1 l L D B 9 J n F 1 b 3 Q 7 L C Z x d W 9 0 O 1 N l Y 3 R p b 2 4 x L 3 N 0 Y W Z m L 1 J l c G x h Y 2 V k I F Z h b H V l M S 5 7 R 2 V u Z G V y L D F 9 J n F 1 b 3 Q 7 L C Z x d W 9 0 O 1 N l Y 3 R p b 2 4 x L 3 N 0 Y W Z m L 1 N v d X J j Z S 5 7 Q W d l L D J 9 J n F 1 b 3 Q 7 L C Z x d W 9 0 O 1 N l Y 3 R p b 2 4 x L 3 N 0 Y W Z m L 1 N v d X J j Z S 5 7 U m F 0 a W 5 n L D N 9 J n F 1 b 3 Q 7 L C Z x d W 9 0 O 1 N l Y 3 R p b 2 4 x L 3 N 0 Y W Z m L 0 N o Y W 5 n Z W Q g V H l w Z S 5 7 R G F 0 Z S B K b 2 l u Z W Q s N H 0 m c X V v d D s s J n F 1 b 3 Q 7 U 2 V j d G l v b j E v c 3 R h Z m Y v U 2 9 1 c m N l L n t E Z X B h c n R t Z W 5 0 L D V 9 J n F 1 b 3 Q 7 L C Z x d W 9 0 O 1 N l Y 3 R p b 2 4 x L 3 N 0 Y W Z m L 1 N v d X J j Z S 5 7 U 2 F s Y X J 5 L D Z 9 J n F 1 b 3 Q 7 L C Z x d W 9 0 O 1 N l Y 3 R p b 2 4 x L 3 N 0 Y W Z m L 1 N v d X J j Z S 5 7 Q 2 9 1 b n R y e S w 3 f S Z x d W 9 0 O 1 0 s J n F 1 b 3 Q 7 Q 2 9 s d W 1 u Q 2 9 1 b n Q m c X V v d D s 6 O C w m c X V v d D t L Z X l D b 2 x 1 b W 5 O Y W 1 l c y Z x d W 9 0 O z p b J n F 1 b 3 Q 7 T m F t Z S Z x d W 9 0 O 1 0 s J n F 1 b 3 Q 7 Q 2 9 s d W 1 u S W R l b n R p d G l l c y Z x d W 9 0 O z p b J n F 1 b 3 Q 7 U 2 V j d G l v b j E v c 3 R h Z m Y v U 2 9 1 c m N l L n t O Y W 1 l L D B 9 J n F 1 b 3 Q 7 L C Z x d W 9 0 O 1 N l Y 3 R p b 2 4 x L 3 N 0 Y W Z m L 1 J l c G x h Y 2 V k I F Z h b H V l M S 5 7 R 2 V u Z G V y L D F 9 J n F 1 b 3 Q 7 L C Z x d W 9 0 O 1 N l Y 3 R p b 2 4 x L 3 N 0 Y W Z m L 1 N v d X J j Z S 5 7 Q W d l L D J 9 J n F 1 b 3 Q 7 L C Z x d W 9 0 O 1 N l Y 3 R p b 2 4 x L 3 N 0 Y W Z m L 1 N v d X J j Z S 5 7 U m F 0 a W 5 n L D N 9 J n F 1 b 3 Q 7 L C Z x d W 9 0 O 1 N l Y 3 R p b 2 4 x L 3 N 0 Y W Z m L 0 N o Y W 5 n Z W Q g V H l w Z S 5 7 R G F 0 Z S B K b 2 l u Z W Q s N H 0 m c X V v d D s s J n F 1 b 3 Q 7 U 2 V j d G l v b j E v c 3 R h Z m Y v U 2 9 1 c m N l L n t E Z X B h c n R t Z W 5 0 L D V 9 J n F 1 b 3 Q 7 L C Z x d W 9 0 O 1 N l Y 3 R p b 2 4 x L 3 N 0 Y W Z m L 1 N v d X J j Z S 5 7 U 2 F s Y X J 5 L D Z 9 J n F 1 b 3 Q 7 L C Z x d W 9 0 O 1 N l Y 3 R p b 2 4 x L 3 N 0 Y W Z m L 1 N v d X J j Z S 5 7 Q 2 9 1 b n R y e S w 3 f S Z x d W 9 0 O 1 0 s J n F 1 b 3 Q 7 U m V s Y X R p b 2 5 z a G l w S W 5 m b y Z x d W 9 0 O z p b X X 0 i I C 8 + P E V u d H J 5 I F R 5 c G U 9 I l J l Y 2 9 2 Z X J 5 V G F y Z 2 V 0 U 2 h l Z X Q i I F Z h b H V l P S J z Q W x s I F N 0 Y W Z m I i A v P j x F b n R y e S B U e X B l P S J S Z W N v d m V y e V R h c m d l d E N v b H V t b i I g V m F s d W U 9 I m w x I i A v P j x F b n R y e S B U e X B l P S J S Z W N v d m V y e V R h c m d l d F J v d y I g V m F s d W U 9 I m w x I i A v P j x F b n R y e S B U e X B l P S J G a W x s V G F y Z 2 V 0 I i B W Y W x 1 Z T 0 i c 3 N 0 Y W Z m I i A v P j x F b n R y e S B U e X B l P S J R d W V y e U l E I i B W Y W x 1 Z T 0 i c 2 R h M 2 N h M W J i L T V h N z U t N D c 3 M C 0 5 N T U 3 L T U y M W Y y N m R j M 2 J j N i I g L z 4 8 L 1 N 0 Y W J s Z U V u d H J p Z X M + P C 9 J d G V t P j x J d G V t P j x J d G V t T G 9 j Y X R p b 2 4 + P E l 0 Z W 1 U e X B l P k Z v c m 1 1 b G E 8 L 0 l 0 Z W 1 U e X B l P j x J d G V t U G F 0 a D 5 T Z W N 0 a W 9 u M S 9 z d G F m Z i 9 T b 3 V y Y 2 U 8 L 0 l 0 Z W 1 Q Y X R o P j w v S X R l b U x v Y 2 F 0 a W 9 u P j x T d G F i b G V F b n R y a W V z I C 8 + P C 9 J d G V t P j x J d G V t P j x J d G V t T G 9 j Y X R p b 2 4 + P E l 0 Z W 1 U e X B l P k Z v c m 1 1 b G E 8 L 0 l 0 Z W 1 U e X B l P j x J d G V t U G F 0 a D 5 T Z W N 0 a W 9 u M S 9 z d G F m Z i 9 S Z W 1 v d m V k J T I w R H V w b G l j Y X R l c z w v S X R l b V B h d G g + P C 9 J d G V t T G 9 j Y X R p b 2 4 + P F N 0 Y W J s Z U V u d H J p Z X M g L z 4 8 L 0 l 0 Z W 0 + P E l 0 Z W 0 + P E l 0 Z W 1 M b 2 N h d G l v b j 4 8 S X R l b V R 5 c G U + R m 9 y b X V s Y T w v S X R l b V R 5 c G U + P E l 0 Z W 1 Q Y X R o P l N l Y 3 R p b 2 4 x L 3 N 0 Y W Z m L 1 J l c G x h Y 2 V k J T I w V m F s d W U 8 L 0 l 0 Z W 1 Q Y X R o P j w v S X R l b U x v Y 2 F 0 a W 9 u P j x T d G F i b G V F b n R y a W V z I C 8 + P C 9 J d G V t P j x J d G V t P j x J d G V t T G 9 j Y X R p b 2 4 + P E l 0 Z W 1 U e X B l P k Z v c m 1 1 b G E 8 L 0 l 0 Z W 1 U e X B l P j x J d G V t U G F 0 a D 5 T Z W N 0 a W 9 u M S 9 z d G F m Z i 9 S Z X B s Y W N l Z C U y M F Z h b H V l M T w v S X R l b V B h d G g + P C 9 J d G V t T G 9 j Y X R p b 2 4 + P F N 0 Y W J s Z U V u d H J p Z X M g L z 4 8 L 0 l 0 Z W 0 + P E l 0 Z W 0 + P E l 0 Z W 1 M b 2 N h d G l v b j 4 8 S X R l b V R 5 c G U + R m 9 y b X V s Y T w v S X R l b V R 5 c G U + P E l 0 Z W 1 Q Y X R o P l N l Y 3 R p b 2 4 x L 3 N 0 Y W Z m L 0 Z p b H R l c m V k J T I w U m 9 3 c z w v S X R l b V B h d G g + P C 9 J d G V t T G 9 j Y X R p b 2 4 + P F N 0 Y W J s Z U V u d H J p Z X M g L z 4 8 L 0 l 0 Z W 0 + P E l 0 Z W 0 + P E l 0 Z W 1 M b 2 N h d G l v b j 4 8 S X R l b V R 5 c G U + R m 9 y b X V s Y T w v S X R l b V R 5 c G U + P E l 0 Z W 1 Q Y X R o P l N l Y 3 R p b 2 4 x L 3 N 0 Y W Z m L 0 N o Y W 5 n Z W Q l M j B U e X B l P C 9 J d G V t U G F 0 a D 4 8 L 0 l 0 Z W 1 M b 2 N h d G l v b j 4 8 U 3 R h Y m x l R W 5 0 c m l l c y A v P j w v S X R l b T 4 8 L 0 l 0 Z W 1 z P j w v T G 9 j Y W x Q Y W N r Y W d l T W V 0 Y W R h d G F G a W x l P h Y A A A B Q S w U G A A A A A A A A A A A A A A A A A A A A A A A A J g E A A A E A A A D Q j J 3 f A R X R E Y x 6 A M B P w p f r A Q A A A H d R 8 d N P Z + p H o / A 8 X I 5 Q Y l 4 A A A A A A g A A A A A A E G Y A A A A B A A A g A A A A w V 0 2 O a o / V d z 3 g p Z d C I N d N H v W / I M u o 8 I W A p x d C 7 y b w 6 s A A A A A D o A A A A A C A A A g A A A A j m 7 Z z N U M O d y J c S c 6 B y A w p H W 3 b Y 7 U / N m t P 8 Q 0 v R p H y y l Q A A A A X 0 a J t c K 2 I n B B T 2 C C J b X j 9 O m V Z B k Y E o q V 3 E B x S 2 J e G 6 + L o x I N v 6 / 4 C q V m P t u J K R x p E v D n r l s W 0 1 Y F e r 7 u B B / h Z z I C 4 / B k X a M l h v R 0 U s Z w g O x A A A A A A O 8 Y 9 + z T 6 z 1 P n Q r e V 3 N l C t n y T Y S j 1 g 5 S 3 + b w s 3 Q h F K c t m q D V i p i D S D U x 0 c Q V t e Z Y M J M g C V t y B / 1 q 3 R l j X G E G B A = = < / D a t a M a s h u p > 
</file>

<file path=customXml/itemProps1.xml><?xml version="1.0" encoding="utf-8"?>
<ds:datastoreItem xmlns:ds="http://schemas.openxmlformats.org/officeDocument/2006/customXml" ds:itemID="{1364B1B8-2FFE-462F-9B69-8461006C23F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Data</vt:lpstr>
      <vt:lpstr>All Staff</vt:lpstr>
      <vt:lpstr>Salary Spread</vt:lpstr>
      <vt:lpstr>Salary VS Rating</vt:lpstr>
      <vt:lpstr>Company growth trend</vt:lpstr>
      <vt:lpstr>Final Report</vt:lpstr>
      <vt:lpstr>Pivot table for final report</vt:lpstr>
      <vt:lpstr>mapping for rating to numeric </vt:lpstr>
      <vt:lpstr>Info Finder v2.0</vt:lpstr>
      <vt:lpstr>Male vs Female</vt:lpstr>
      <vt:lpstr>India Staff</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Derry Hill</dc:creator>
  <cp:lastModifiedBy>lovin singh</cp:lastModifiedBy>
  <dcterms:created xsi:type="dcterms:W3CDTF">2021-03-14T20:21:32Z</dcterms:created>
  <dcterms:modified xsi:type="dcterms:W3CDTF">2023-11-26T20:22:48Z</dcterms:modified>
</cp:coreProperties>
</file>