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p_2\prop2\"/>
    </mc:Choice>
  </mc:AlternateContent>
  <xr:revisionPtr revIDLastSave="0" documentId="13_ncr:1_{FCFD9A6E-AF6F-41C7-8825-F64C93D7B520}" xr6:coauthVersionLast="46" xr6:coauthVersionMax="46" xr10:uidLastSave="{00000000-0000-0000-0000-000000000000}"/>
  <bookViews>
    <workbookView xWindow="2520" yWindow="-60" windowWidth="21600" windowHeight="11385" xr2:uid="{272DC534-891C-4937-B7F6-91EE2A81FD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I10" i="1"/>
  <c r="H10" i="1"/>
  <c r="I9" i="1"/>
  <c r="H8" i="1"/>
  <c r="H9" i="1"/>
  <c r="I8" i="1"/>
  <c r="I7" i="1"/>
  <c r="I4" i="1"/>
  <c r="H3" i="1"/>
  <c r="I3" i="1" s="1"/>
  <c r="H7" i="1"/>
  <c r="F10" i="1"/>
  <c r="G10" i="1" s="1"/>
  <c r="F9" i="1"/>
  <c r="F8" i="1"/>
  <c r="F7" i="1"/>
  <c r="G7" i="1"/>
  <c r="H4" i="1"/>
  <c r="F4" i="1"/>
  <c r="G4" i="1"/>
  <c r="G5" i="1"/>
  <c r="G6" i="1"/>
  <c r="G8" i="1"/>
  <c r="G9" i="1"/>
  <c r="J8" i="1"/>
  <c r="J9" i="1"/>
  <c r="J10" i="1"/>
  <c r="J7" i="1"/>
  <c r="J3" i="1"/>
  <c r="J2" i="1"/>
  <c r="G3" i="1"/>
  <c r="F3" i="1"/>
  <c r="K2" i="1"/>
</calcChain>
</file>

<file path=xl/sharedStrings.xml><?xml version="1.0" encoding="utf-8"?>
<sst xmlns="http://schemas.openxmlformats.org/spreadsheetml/2006/main" count="27" uniqueCount="20">
  <si>
    <t>beta</t>
  </si>
  <si>
    <t>theta</t>
  </si>
  <si>
    <t>M</t>
  </si>
  <si>
    <t>P</t>
  </si>
  <si>
    <t>T</t>
  </si>
  <si>
    <t>|V|</t>
  </si>
  <si>
    <t>u</t>
  </si>
  <si>
    <t>v</t>
  </si>
  <si>
    <t>T_t</t>
  </si>
  <si>
    <t>P_t</t>
  </si>
  <si>
    <t>free-stream</t>
  </si>
  <si>
    <t>Region downstream of incident inlet shock</t>
  </si>
  <si>
    <t>Region downstream of reflected inlet shock (ci)</t>
  </si>
  <si>
    <t>Combustor exit (ce)</t>
  </si>
  <si>
    <t>Nozzle exit (e)</t>
  </si>
  <si>
    <t>Top surface of vehicle</t>
  </si>
  <si>
    <t>Bottom of wing</t>
  </si>
  <si>
    <t>Top of wing</t>
  </si>
  <si>
    <t>Cowl bottom (bottom of vehicle)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</si>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</sst>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988BD-6729-45D5-A30D-B11E192544CE}">
  <dimension ref="A1:K10"/>
  <sheetViews>
    <sheetView tabSelected="1" topLeftCell="B1" workbookViewId="0">
      <selection activeCell="J24" sqref="J24"/>
    </sheetView>
  </sheetViews>
  <sheetFormatPr defaultRowHeight="15" x14ac:dyDescent="0.25"/>
  <cols>
    <col min="1" max="1" width="44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10</v>
      </c>
      <c r="B2" t="s">
        <v>19</v>
      </c>
      <c r="C2" t="s">
        <v>19</v>
      </c>
      <c r="D2">
        <v>10</v>
      </c>
      <c r="E2">
        <v>1185.5</v>
      </c>
      <c r="F2">
        <v>231.24</v>
      </c>
      <c r="G2">
        <v>3048</v>
      </c>
      <c r="H2">
        <v>3048</v>
      </c>
      <c r="I2">
        <v>0</v>
      </c>
      <c r="J2">
        <f xml:space="preserve"> 0.04761904^-1*231.24</f>
        <v>4856.0407769665244</v>
      </c>
      <c r="K2">
        <f>42439.234*1185.5</f>
        <v>50311711.906999998</v>
      </c>
    </row>
    <row r="3" spans="1:11" x14ac:dyDescent="0.25">
      <c r="A3" t="s">
        <v>11</v>
      </c>
      <c r="B3">
        <v>15.492000000000001</v>
      </c>
      <c r="C3">
        <v>11</v>
      </c>
      <c r="D3">
        <v>6.3570000000000002</v>
      </c>
      <c r="E3">
        <v>9670.1239999999998</v>
      </c>
      <c r="F3">
        <f>2.31*231.24</f>
        <v>534.1644</v>
      </c>
      <c r="G3">
        <f>SQRT(F3*1.4*287)*D3</f>
        <v>2945.0633960274995</v>
      </c>
      <c r="H3">
        <f>-G3*COS(11*3.16/180)</f>
        <v>-2890.3203298120243</v>
      </c>
      <c r="I3">
        <f>H3*SIN(11*3.16/180)</f>
        <v>-554.6903355047931</v>
      </c>
      <c r="J3">
        <f xml:space="preserve"> 0.04761904^-1*231.24</f>
        <v>4856.0407769665244</v>
      </c>
    </row>
    <row r="4" spans="1:11" x14ac:dyDescent="0.25">
      <c r="A4" t="s">
        <v>12</v>
      </c>
      <c r="B4">
        <v>14.33</v>
      </c>
      <c r="C4">
        <v>4</v>
      </c>
      <c r="D4">
        <v>5.306</v>
      </c>
      <c r="E4">
        <v>26302.737000000001</v>
      </c>
      <c r="F4">
        <f>1.369*F3</f>
        <v>731.27106360000005</v>
      </c>
      <c r="G4">
        <f t="shared" ref="G4:G10" si="0">SQRT(F4*1.4*287)*D4</f>
        <v>2876.149166435282</v>
      </c>
      <c r="H4">
        <f>G4*COS(4*3.16/180)</f>
        <v>2869.0607034440613</v>
      </c>
      <c r="I4">
        <f>-G4*SIN(3.16*4/180)</f>
        <v>-201.80363609072319</v>
      </c>
      <c r="J4">
        <f xml:space="preserve"> 0.04761904^-1*231.24</f>
        <v>4856.0407769665244</v>
      </c>
    </row>
    <row r="5" spans="1:11" x14ac:dyDescent="0.25">
      <c r="A5" t="s">
        <v>13</v>
      </c>
      <c r="B5" t="s">
        <v>19</v>
      </c>
      <c r="C5" t="s">
        <v>19</v>
      </c>
      <c r="G5">
        <f t="shared" si="0"/>
        <v>0</v>
      </c>
    </row>
    <row r="6" spans="1:11" x14ac:dyDescent="0.25">
      <c r="A6" t="s">
        <v>14</v>
      </c>
      <c r="B6" t="s">
        <v>19</v>
      </c>
      <c r="C6" t="s">
        <v>19</v>
      </c>
      <c r="D6">
        <v>3.71</v>
      </c>
      <c r="G6">
        <f t="shared" si="0"/>
        <v>0</v>
      </c>
    </row>
    <row r="7" spans="1:11" x14ac:dyDescent="0.25">
      <c r="A7" t="s">
        <v>15</v>
      </c>
      <c r="B7" t="s">
        <v>19</v>
      </c>
      <c r="C7">
        <v>-0.49702000000000002</v>
      </c>
      <c r="D7">
        <v>10.186</v>
      </c>
      <c r="E7">
        <v>1049.326</v>
      </c>
      <c r="F7">
        <f>0.0476*4856.04</f>
        <v>231.14750400000003</v>
      </c>
      <c r="G7">
        <f t="shared" si="0"/>
        <v>3104.2253568612609</v>
      </c>
      <c r="H7">
        <f>G7*COS(0.49702*3.16/180)</f>
        <v>3104.10718954393</v>
      </c>
      <c r="I7">
        <f>-G7*SIN(0.49702*3.16/180)</f>
        <v>-27.085457391530596</v>
      </c>
      <c r="J7">
        <f xml:space="preserve"> 0.04761904^-1*231.24</f>
        <v>4856.0407769665244</v>
      </c>
    </row>
    <row r="8" spans="1:11" x14ac:dyDescent="0.25">
      <c r="A8" t="s">
        <v>16</v>
      </c>
      <c r="B8">
        <v>13.384</v>
      </c>
      <c r="C8">
        <v>9</v>
      </c>
      <c r="D8">
        <v>3.9670000000000001</v>
      </c>
      <c r="E8">
        <v>7217.5820000000003</v>
      </c>
      <c r="F8">
        <f xml:space="preserve"> 1.36352906*231.24</f>
        <v>315.30245983440005</v>
      </c>
      <c r="G8">
        <f t="shared" si="0"/>
        <v>1411.9874808592851</v>
      </c>
      <c r="H8">
        <f>-G8*COS(9*3.16/180)</f>
        <v>-1394.3996873113908</v>
      </c>
      <c r="I8">
        <f>G8*SIN(9*3.16/180)</f>
        <v>222.16696003061665</v>
      </c>
      <c r="J8">
        <f xml:space="preserve"> 0.04761904^-1*231.24</f>
        <v>4856.0407769665244</v>
      </c>
    </row>
    <row r="9" spans="1:11" x14ac:dyDescent="0.25">
      <c r="A9" t="s">
        <v>17</v>
      </c>
      <c r="B9" t="s">
        <v>19</v>
      </c>
      <c r="C9">
        <v>9</v>
      </c>
      <c r="D9">
        <v>14.846</v>
      </c>
      <c r="E9">
        <v>81.885999999999996</v>
      </c>
      <c r="F9">
        <f>0.02212991*4856.04</f>
        <v>107.46372815639999</v>
      </c>
      <c r="G9">
        <f t="shared" si="0"/>
        <v>3084.9304266695135</v>
      </c>
      <c r="H9">
        <f>G9*COS(9*3.16/180)</f>
        <v>3046.5043639817186</v>
      </c>
      <c r="I9">
        <f>G9*-SIN(9*3.16/180)</f>
        <v>-485.39354922752398</v>
      </c>
      <c r="J9">
        <f xml:space="preserve"> 0.04761904^-1*231.24</f>
        <v>4856.0407769665244</v>
      </c>
    </row>
    <row r="10" spans="1:11" x14ac:dyDescent="0.25">
      <c r="A10" t="s">
        <v>18</v>
      </c>
      <c r="B10">
        <v>8.6530000000000005</v>
      </c>
      <c r="C10">
        <v>4</v>
      </c>
      <c r="D10">
        <v>8.6229999999999993</v>
      </c>
      <c r="E10">
        <v>2932.9270000000001</v>
      </c>
      <c r="F10">
        <f xml:space="preserve"> 1.32322217*231.24</f>
        <v>305.98189459079998</v>
      </c>
      <c r="G10">
        <f t="shared" si="0"/>
        <v>3023.5086609681989</v>
      </c>
      <c r="H10">
        <f>G10*COS(4*3.16/180)</f>
        <v>3016.0570205953627</v>
      </c>
      <c r="I10">
        <f>G10*SIN(4*3.16/180)</f>
        <v>212.14304482385603</v>
      </c>
      <c r="J10">
        <f xml:space="preserve"> 0.04761904^-1*231.24</f>
        <v>4856.0407769665244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2021-02-15T12:34:14Z</dcterms:created>
  <dcterms:modified xsi:type="dcterms:W3CDTF">2021-02-15T13:54:38Z</dcterms:modified>
</cp:coreProperties>
</file>