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20" yWindow="0" windowWidth="23180" windowHeight="15520" activeTab="2"/>
  </bookViews>
  <sheets>
    <sheet name="Q1" sheetId="1" r:id="rId1"/>
    <sheet name="Q2" sheetId="2" r:id="rId2"/>
    <sheet name="Q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4" i="3" l="1"/>
  <c r="J35" i="3"/>
  <c r="I35" i="3"/>
  <c r="I34" i="3"/>
  <c r="H35" i="3"/>
  <c r="H34" i="3"/>
  <c r="F33" i="3"/>
  <c r="B33" i="3"/>
  <c r="B34" i="3"/>
  <c r="A34" i="3"/>
  <c r="D2" i="3"/>
  <c r="E2" i="3"/>
  <c r="F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F32" i="3"/>
  <c r="B32" i="3"/>
  <c r="A32" i="3"/>
  <c r="A33" i="3"/>
  <c r="B18" i="2"/>
  <c r="B20" i="2"/>
  <c r="B16" i="2"/>
  <c r="F33" i="1"/>
  <c r="F34" i="1"/>
  <c r="F32" i="1"/>
  <c r="F31" i="1"/>
  <c r="F30" i="1"/>
  <c r="F29" i="1"/>
  <c r="F28" i="1"/>
  <c r="F27" i="1"/>
  <c r="J24" i="1"/>
  <c r="D23" i="1"/>
  <c r="J23" i="1"/>
  <c r="J22" i="1"/>
  <c r="H22" i="1"/>
  <c r="I22" i="1"/>
  <c r="G22" i="1"/>
  <c r="I20" i="1"/>
  <c r="I19" i="1"/>
  <c r="I16" i="1"/>
  <c r="I17" i="1"/>
  <c r="I18" i="1"/>
  <c r="H18" i="1"/>
  <c r="H17" i="1"/>
  <c r="H16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4" i="1"/>
  <c r="I4" i="1"/>
  <c r="H3" i="1"/>
  <c r="I3" i="1"/>
  <c r="H2" i="1"/>
  <c r="I2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26" i="1"/>
  <c r="B26" i="1"/>
  <c r="A26" i="1"/>
  <c r="B25" i="1"/>
  <c r="C25" i="1"/>
  <c r="A25" i="1"/>
  <c r="A24" i="1"/>
  <c r="A22" i="1"/>
  <c r="C24" i="1"/>
  <c r="B24" i="1"/>
  <c r="B23" i="1"/>
  <c r="C23" i="1"/>
  <c r="A23" i="1"/>
  <c r="D22" i="1"/>
  <c r="D1" i="1"/>
  <c r="B22" i="1"/>
  <c r="C22" i="1"/>
</calcChain>
</file>

<file path=xl/sharedStrings.xml><?xml version="1.0" encoding="utf-8"?>
<sst xmlns="http://schemas.openxmlformats.org/spreadsheetml/2006/main" count="70" uniqueCount="58">
  <si>
    <t>Drug</t>
  </si>
  <si>
    <t>Person</t>
  </si>
  <si>
    <t>Property</t>
  </si>
  <si>
    <t>Total</t>
  </si>
  <si>
    <t>OBSERVED</t>
  </si>
  <si>
    <t>EXPECTED</t>
  </si>
  <si>
    <t>Returned to prison or not</t>
  </si>
  <si>
    <t>Did not return</t>
  </si>
  <si>
    <t>Returned</t>
  </si>
  <si>
    <t>White</t>
  </si>
  <si>
    <t>Black</t>
  </si>
  <si>
    <t>Latinx</t>
  </si>
  <si>
    <t>White/did not return</t>
  </si>
  <si>
    <t>White/returned</t>
  </si>
  <si>
    <t>Black/did not return</t>
  </si>
  <si>
    <t>Black/returned</t>
  </si>
  <si>
    <t>Latinx/did not return</t>
  </si>
  <si>
    <t>Latinx/returned</t>
  </si>
  <si>
    <t>Chi-square statistic</t>
  </si>
  <si>
    <t>&lt;-sum goes here</t>
  </si>
  <si>
    <t>p value for Chi-squre</t>
  </si>
  <si>
    <t>&lt;-formula goes here</t>
  </si>
  <si>
    <t>alpha</t>
  </si>
  <si>
    <t>Cramer's V</t>
  </si>
  <si>
    <t>PriorArrests</t>
  </si>
  <si>
    <t>PostArrests</t>
  </si>
  <si>
    <r>
      <t>Person (X - X̄)</t>
    </r>
    <r>
      <rPr>
        <vertAlign val="superscript"/>
        <sz val="11"/>
        <color theme="1"/>
        <rFont val="Calibri"/>
        <scheme val="minor"/>
      </rPr>
      <t>2</t>
    </r>
  </si>
  <si>
    <r>
      <t>Property (X - X̄)</t>
    </r>
    <r>
      <rPr>
        <vertAlign val="superscript"/>
        <sz val="11"/>
        <color theme="1"/>
        <rFont val="Calibri"/>
        <scheme val="minor"/>
      </rPr>
      <t>2</t>
    </r>
  </si>
  <si>
    <r>
      <t>Drug (X - X̄)</t>
    </r>
    <r>
      <rPr>
        <vertAlign val="superscript"/>
        <sz val="11"/>
        <color theme="1"/>
        <rFont val="Calibri"/>
        <scheme val="minor"/>
      </rPr>
      <t>2</t>
    </r>
  </si>
  <si>
    <t xml:space="preserve"> = k</t>
  </si>
  <si>
    <t>= X̄</t>
  </si>
  <si>
    <t>= n</t>
  </si>
  <si>
    <r>
      <t>= X̄ - X̄</t>
    </r>
    <r>
      <rPr>
        <vertAlign val="subscript"/>
        <sz val="11"/>
        <color theme="1"/>
        <rFont val="Calibri"/>
        <scheme val="minor"/>
      </rPr>
      <t>̄Grand</t>
    </r>
  </si>
  <si>
    <r>
      <t>= (X̄ - X̄</t>
    </r>
    <r>
      <rPr>
        <vertAlign val="subscript"/>
        <sz val="11"/>
        <color theme="1"/>
        <rFont val="Calibri"/>
        <scheme val="minor"/>
      </rPr>
      <t>Grand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scheme val="minor"/>
      </rPr>
      <t>2</t>
    </r>
  </si>
  <si>
    <r>
      <t>= n(X̄ - X̄</t>
    </r>
    <r>
      <rPr>
        <vertAlign val="subscript"/>
        <sz val="11"/>
        <color theme="1"/>
        <rFont val="Calibri"/>
        <scheme val="minor"/>
      </rPr>
      <t>Grand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scheme val="minor"/>
      </rPr>
      <t>2</t>
    </r>
  </si>
  <si>
    <t>Σ =</t>
  </si>
  <si>
    <r>
      <t>= SS</t>
    </r>
    <r>
      <rPr>
        <vertAlign val="subscript"/>
        <sz val="11"/>
        <color theme="1"/>
        <rFont val="Calibri"/>
        <scheme val="minor"/>
      </rPr>
      <t>W</t>
    </r>
  </si>
  <si>
    <r>
      <t>= df</t>
    </r>
    <r>
      <rPr>
        <vertAlign val="subscript"/>
        <sz val="11"/>
        <color theme="1"/>
        <rFont val="Calibri"/>
        <scheme val="minor"/>
      </rPr>
      <t>W</t>
    </r>
  </si>
  <si>
    <r>
      <t>= MS</t>
    </r>
    <r>
      <rPr>
        <vertAlign val="subscript"/>
        <sz val="11"/>
        <color theme="1"/>
        <rFont val="Calibri"/>
        <scheme val="minor"/>
      </rPr>
      <t>W</t>
    </r>
  </si>
  <si>
    <r>
      <t>SS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family val="2"/>
        <scheme val="minor"/>
      </rPr>
      <t xml:space="preserve"> =</t>
    </r>
  </si>
  <si>
    <r>
      <t>df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family val="2"/>
        <scheme val="minor"/>
      </rPr>
      <t xml:space="preserve"> =</t>
    </r>
  </si>
  <si>
    <r>
      <t>MS</t>
    </r>
    <r>
      <rPr>
        <vertAlign val="subscript"/>
        <sz val="11"/>
        <color theme="1"/>
        <rFont val="Calibri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</si>
  <si>
    <r>
      <t>MS</t>
    </r>
    <r>
      <rPr>
        <vertAlign val="subscript"/>
        <sz val="11"/>
        <color theme="1"/>
        <rFont val="Calibri"/>
        <scheme val="minor"/>
      </rPr>
      <t>W</t>
    </r>
    <r>
      <rPr>
        <sz val="11"/>
        <color theme="1"/>
        <rFont val="Calibri"/>
        <family val="2"/>
        <scheme val="minor"/>
      </rPr>
      <t xml:space="preserve"> = </t>
    </r>
  </si>
  <si>
    <t>F =</t>
  </si>
  <si>
    <t>Critical value =</t>
  </si>
  <si>
    <t>P-value =</t>
  </si>
  <si>
    <t>Reject at α = .05?</t>
  </si>
  <si>
    <t>Degrees of Freedom</t>
  </si>
  <si>
    <r>
      <t>Z</t>
    </r>
    <r>
      <rPr>
        <vertAlign val="subscript"/>
        <sz val="11"/>
        <color theme="1"/>
        <rFont val="Calibri"/>
        <scheme val="minor"/>
      </rPr>
      <t>X</t>
    </r>
  </si>
  <si>
    <r>
      <t>Z</t>
    </r>
    <r>
      <rPr>
        <vertAlign val="subscript"/>
        <sz val="11"/>
        <color theme="1"/>
        <rFont val="Calibri"/>
        <scheme val="minor"/>
      </rPr>
      <t>Y</t>
    </r>
  </si>
  <si>
    <r>
      <t>Z</t>
    </r>
    <r>
      <rPr>
        <vertAlign val="subscript"/>
        <sz val="11"/>
        <color theme="1"/>
        <rFont val="Calibri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* Z</t>
    </r>
    <r>
      <rPr>
        <vertAlign val="subscript"/>
        <sz val="11"/>
        <color theme="1"/>
        <rFont val="Calibri"/>
        <scheme val="minor"/>
      </rPr>
      <t>Y</t>
    </r>
  </si>
  <si>
    <t>= s</t>
  </si>
  <si>
    <r>
      <t>= Σ(Z</t>
    </r>
    <r>
      <rPr>
        <vertAlign val="subscript"/>
        <sz val="11"/>
        <color theme="1"/>
        <rFont val="Calibri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* Z</t>
    </r>
    <r>
      <rPr>
        <vertAlign val="subscript"/>
        <sz val="11"/>
        <color theme="1"/>
        <rFont val="Calibri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</si>
  <si>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t>= n - 1</t>
  </si>
  <si>
    <t>r =</t>
  </si>
  <si>
    <t>b =</t>
  </si>
  <si>
    <t>Check with built-in Excel functions:</t>
  </si>
  <si>
    <t>Match?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</si>
</sst>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scheme val="minor"/>
    </font>
    <font>
      <vertAlign val="subscript"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Border="1"/>
    <xf numFmtId="49" fontId="0" fillId="0" borderId="0" xfId="0" applyNumberFormat="1"/>
    <xf numFmtId="0" fontId="0" fillId="0" borderId="0" xfId="0" applyFont="1" applyFill="1" applyBorder="1" applyAlignment="1"/>
    <xf numFmtId="0" fontId="0" fillId="0" borderId="0" xfId="0" applyAlignment="1">
      <alignment horizontal="right"/>
    </xf>
    <xf numFmtId="49" fontId="0" fillId="0" borderId="0" xfId="0" applyNumberFormat="1" applyFont="1"/>
    <xf numFmtId="49" fontId="0" fillId="0" borderId="0" xfId="0" applyNumberFormat="1" applyAlignment="1">
      <alignment horizontal="right"/>
    </xf>
    <xf numFmtId="0" fontId="5" fillId="0" borderId="0" xfId="0" applyFont="1"/>
    <xf numFmtId="49" fontId="0" fillId="0" borderId="0" xfId="0" applyNumberFormat="1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right"/>
    </xf>
    <xf numFmtId="49" fontId="0" fillId="0" borderId="4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6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1" sqref="F1"/>
    </sheetView>
  </sheetViews>
  <sheetFormatPr baseColWidth="10" defaultColWidth="8.83203125" defaultRowHeight="14" x14ac:dyDescent="0"/>
  <cols>
    <col min="1" max="1" width="6.83203125" customWidth="1"/>
    <col min="2" max="2" width="7.83203125" bestFit="1" customWidth="1"/>
    <col min="3" max="3" width="5.83203125" customWidth="1"/>
    <col min="4" max="4" width="5.1640625" customWidth="1"/>
    <col min="5" max="5" width="19.1640625" bestFit="1" customWidth="1"/>
    <col min="7" max="7" width="11.83203125" style="2" bestFit="1" customWidth="1"/>
    <col min="8" max="8" width="13.33203125" style="2" bestFit="1" customWidth="1"/>
    <col min="9" max="9" width="10.33203125" style="2" bestFit="1" customWidth="1"/>
    <col min="10" max="11" width="11.83203125" style="2" bestFit="1" customWidth="1"/>
    <col min="12" max="14" width="8.83203125" style="2"/>
  </cols>
  <sheetData>
    <row r="1" spans="1:13" ht="16">
      <c r="A1" t="s">
        <v>1</v>
      </c>
      <c r="B1" t="s">
        <v>2</v>
      </c>
      <c r="C1" t="s">
        <v>0</v>
      </c>
      <c r="D1">
        <f>COUNTA(A1:C1)</f>
        <v>3</v>
      </c>
      <c r="E1" t="s">
        <v>29</v>
      </c>
      <c r="G1" s="2" t="s">
        <v>26</v>
      </c>
      <c r="H1" s="8" t="s">
        <v>27</v>
      </c>
      <c r="I1" s="8" t="s">
        <v>28</v>
      </c>
    </row>
    <row r="2" spans="1:13">
      <c r="A2">
        <v>7</v>
      </c>
      <c r="B2">
        <v>9</v>
      </c>
      <c r="C2">
        <v>13</v>
      </c>
      <c r="G2" s="2">
        <f>(A2-A22)^2</f>
        <v>0.86224489795918413</v>
      </c>
      <c r="H2" s="2">
        <f t="shared" ref="H2:I2" si="0">(B2-B22)^2</f>
        <v>9</v>
      </c>
      <c r="I2" s="2">
        <f t="shared" si="0"/>
        <v>9</v>
      </c>
    </row>
    <row r="3" spans="1:13">
      <c r="A3">
        <v>8</v>
      </c>
      <c r="B3">
        <v>11</v>
      </c>
      <c r="C3">
        <v>9</v>
      </c>
      <c r="G3" s="2">
        <f>(A3-A22)^2</f>
        <v>3.719387755102042</v>
      </c>
      <c r="H3" s="2">
        <f t="shared" ref="H3:I3" si="1">(B3-B22)^2</f>
        <v>25</v>
      </c>
      <c r="I3" s="2">
        <f t="shared" si="1"/>
        <v>1</v>
      </c>
    </row>
    <row r="4" spans="1:13">
      <c r="A4">
        <v>4</v>
      </c>
      <c r="B4">
        <v>2</v>
      </c>
      <c r="C4">
        <v>12</v>
      </c>
      <c r="G4" s="10">
        <f>(A4-A22)^2</f>
        <v>4.290816326530611</v>
      </c>
      <c r="H4" s="10">
        <f t="shared" ref="H4:I4" si="2">(B4-B22)^2</f>
        <v>16</v>
      </c>
      <c r="I4" s="10">
        <f t="shared" si="2"/>
        <v>4</v>
      </c>
      <c r="J4" s="3"/>
      <c r="K4" s="3"/>
    </row>
    <row r="5" spans="1:13">
      <c r="A5">
        <v>9</v>
      </c>
      <c r="B5">
        <v>0</v>
      </c>
      <c r="C5">
        <v>14</v>
      </c>
      <c r="G5" s="1">
        <f>(A5-A22)^2</f>
        <v>8.5765306122449001</v>
      </c>
      <c r="H5" s="1">
        <f t="shared" ref="H5:I5" si="3">(B5-B22)^2</f>
        <v>36</v>
      </c>
      <c r="I5" s="1">
        <f t="shared" si="3"/>
        <v>16</v>
      </c>
      <c r="J5" s="1"/>
      <c r="K5" s="1"/>
    </row>
    <row r="6" spans="1:13">
      <c r="A6">
        <v>8</v>
      </c>
      <c r="B6">
        <v>7</v>
      </c>
      <c r="C6">
        <v>4</v>
      </c>
      <c r="G6" s="1">
        <f>(A6-A22)^2</f>
        <v>3.719387755102042</v>
      </c>
      <c r="H6" s="1">
        <f t="shared" ref="H6:I6" si="4">(B6-B22)^2</f>
        <v>1</v>
      </c>
      <c r="I6" s="1">
        <f t="shared" si="4"/>
        <v>36</v>
      </c>
      <c r="J6" s="1"/>
      <c r="K6" s="1"/>
    </row>
    <row r="7" spans="1:13">
      <c r="A7">
        <v>8</v>
      </c>
      <c r="B7">
        <v>6</v>
      </c>
      <c r="C7">
        <v>9</v>
      </c>
      <c r="G7" s="1">
        <f>(A7-A22)^2</f>
        <v>3.719387755102042</v>
      </c>
      <c r="H7" s="1">
        <f t="shared" ref="H7:I7" si="5">(B7-B22)^2</f>
        <v>0</v>
      </c>
      <c r="I7" s="1">
        <f t="shared" si="5"/>
        <v>1</v>
      </c>
      <c r="J7" s="1"/>
      <c r="K7" s="1"/>
    </row>
    <row r="8" spans="1:13">
      <c r="A8">
        <v>4</v>
      </c>
      <c r="B8">
        <v>0</v>
      </c>
      <c r="C8">
        <v>13</v>
      </c>
      <c r="G8" s="2">
        <f>(A8-A22)^2</f>
        <v>4.290816326530611</v>
      </c>
      <c r="H8" s="2">
        <f t="shared" ref="H8:I8" si="6">(B8-B22)^2</f>
        <v>36</v>
      </c>
      <c r="I8" s="2">
        <f t="shared" si="6"/>
        <v>9</v>
      </c>
    </row>
    <row r="9" spans="1:13">
      <c r="A9">
        <v>8</v>
      </c>
      <c r="B9">
        <v>8</v>
      </c>
      <c r="C9">
        <v>6</v>
      </c>
      <c r="G9" s="2">
        <f>(A9-A22)^2</f>
        <v>3.719387755102042</v>
      </c>
      <c r="H9" s="2">
        <f t="shared" ref="H9:I9" si="7">(B9-B22)^2</f>
        <v>4</v>
      </c>
      <c r="I9" s="2">
        <f t="shared" si="7"/>
        <v>16</v>
      </c>
    </row>
    <row r="10" spans="1:13">
      <c r="A10">
        <v>6</v>
      </c>
      <c r="B10">
        <v>14</v>
      </c>
      <c r="C10">
        <v>11</v>
      </c>
      <c r="G10" s="2">
        <f>(A10-A22)^2</f>
        <v>5.1020408163264946E-3</v>
      </c>
      <c r="H10" s="2">
        <f t="shared" ref="H10:I10" si="8">(B10-B22)^2</f>
        <v>64</v>
      </c>
      <c r="I10" s="2">
        <f t="shared" si="8"/>
        <v>1</v>
      </c>
    </row>
    <row r="11" spans="1:13">
      <c r="A11">
        <v>5</v>
      </c>
      <c r="B11">
        <v>2</v>
      </c>
      <c r="C11">
        <v>10</v>
      </c>
      <c r="G11" s="10">
        <f>(A11-A22)^2</f>
        <v>1.1479591836734688</v>
      </c>
      <c r="H11" s="10">
        <f t="shared" ref="H11:I11" si="9">(B11-B22)^2</f>
        <v>16</v>
      </c>
      <c r="I11" s="10">
        <f t="shared" si="9"/>
        <v>0</v>
      </c>
      <c r="J11" s="3"/>
      <c r="K11" s="3"/>
      <c r="L11" s="3"/>
      <c r="M11" s="3"/>
    </row>
    <row r="12" spans="1:13">
      <c r="A12">
        <v>0</v>
      </c>
      <c r="B12">
        <v>6</v>
      </c>
      <c r="C12">
        <v>11</v>
      </c>
      <c r="G12" s="1">
        <f>(A12-A22)^2</f>
        <v>36.862244897959179</v>
      </c>
      <c r="H12" s="1">
        <f t="shared" ref="H12:I12" si="10">(B12-B22)^2</f>
        <v>0</v>
      </c>
      <c r="I12" s="1">
        <f t="shared" si="10"/>
        <v>1</v>
      </c>
      <c r="J12" s="1"/>
      <c r="K12" s="1"/>
      <c r="L12" s="1"/>
      <c r="M12" s="1"/>
    </row>
    <row r="13" spans="1:13">
      <c r="A13">
        <v>5</v>
      </c>
      <c r="B13">
        <v>3</v>
      </c>
      <c r="C13">
        <v>5</v>
      </c>
      <c r="G13" s="1">
        <f>(A13-A22)^2</f>
        <v>1.1479591836734688</v>
      </c>
      <c r="H13" s="1">
        <f t="shared" ref="H13:I13" si="11">(B13-B22)^2</f>
        <v>9</v>
      </c>
      <c r="I13" s="1">
        <f t="shared" si="11"/>
        <v>25</v>
      </c>
      <c r="J13" s="1"/>
      <c r="K13" s="1"/>
      <c r="L13" s="1"/>
      <c r="M13" s="1"/>
    </row>
    <row r="14" spans="1:13">
      <c r="A14">
        <v>9</v>
      </c>
      <c r="B14">
        <v>1</v>
      </c>
      <c r="C14">
        <v>4</v>
      </c>
      <c r="G14" s="1">
        <f>(A14-A22)^2</f>
        <v>8.5765306122449001</v>
      </c>
      <c r="H14" s="1">
        <f t="shared" ref="H14:I14" si="12">(B14-B22)^2</f>
        <v>25</v>
      </c>
      <c r="I14" s="1">
        <f t="shared" si="12"/>
        <v>36</v>
      </c>
      <c r="J14" s="1"/>
      <c r="K14" s="1"/>
      <c r="L14" s="1"/>
      <c r="M14" s="1"/>
    </row>
    <row r="15" spans="1:13">
      <c r="A15">
        <v>4</v>
      </c>
      <c r="B15">
        <v>9</v>
      </c>
      <c r="C15">
        <v>11</v>
      </c>
      <c r="G15" s="1">
        <f>(A15-A22)^2</f>
        <v>4.290816326530611</v>
      </c>
      <c r="H15" s="1">
        <f t="shared" ref="H15:I15" si="13">(B15-B22)^2</f>
        <v>9</v>
      </c>
      <c r="I15" s="1">
        <f t="shared" si="13"/>
        <v>1</v>
      </c>
      <c r="J15" s="1"/>
      <c r="K15" s="1"/>
      <c r="L15" s="1"/>
      <c r="M15" s="1"/>
    </row>
    <row r="16" spans="1:13">
      <c r="B16">
        <v>5</v>
      </c>
      <c r="C16">
        <v>12</v>
      </c>
      <c r="H16" s="2">
        <f>(B16-B22)^2</f>
        <v>1</v>
      </c>
      <c r="I16" s="2">
        <f>(C16-C22)^2</f>
        <v>4</v>
      </c>
    </row>
    <row r="17" spans="1:11">
      <c r="B17">
        <v>9</v>
      </c>
      <c r="C17">
        <v>9</v>
      </c>
      <c r="H17" s="2">
        <f>(B17-B22)^2</f>
        <v>9</v>
      </c>
      <c r="I17" s="2">
        <f>(C17-C22)^2</f>
        <v>1</v>
      </c>
    </row>
    <row r="18" spans="1:11">
      <c r="B18">
        <v>10</v>
      </c>
      <c r="C18">
        <v>11</v>
      </c>
      <c r="H18" s="2">
        <f>(B18-B22)^2</f>
        <v>16</v>
      </c>
      <c r="I18" s="2">
        <f>(C18-C22)^2</f>
        <v>1</v>
      </c>
    </row>
    <row r="19" spans="1:11">
      <c r="C19">
        <v>12</v>
      </c>
      <c r="I19" s="2">
        <f>(C19-C22)^2</f>
        <v>4</v>
      </c>
    </row>
    <row r="20" spans="1:11">
      <c r="C20">
        <v>14</v>
      </c>
      <c r="I20" s="2">
        <f>(C20-C22)^2</f>
        <v>16</v>
      </c>
    </row>
    <row r="21" spans="1:11">
      <c r="D21" t="s">
        <v>3</v>
      </c>
    </row>
    <row r="22" spans="1:11" ht="16">
      <c r="A22">
        <f t="shared" ref="A22:B22" si="14">AVERAGE(A2:A20)</f>
        <v>6.0714285714285712</v>
      </c>
      <c r="B22">
        <f t="shared" si="14"/>
        <v>6</v>
      </c>
      <c r="C22">
        <f>AVERAGE(C2:C20)</f>
        <v>10</v>
      </c>
      <c r="D22">
        <f>AVERAGE(A2:C20)</f>
        <v>7.54</v>
      </c>
      <c r="E22" s="9" t="s">
        <v>30</v>
      </c>
      <c r="F22" s="11" t="s">
        <v>35</v>
      </c>
      <c r="G22" s="2">
        <f>SUM(G2:G20)</f>
        <v>84.928571428571416</v>
      </c>
      <c r="H22" s="2">
        <f t="shared" ref="H22:I22" si="15">SUM(H2:H20)</f>
        <v>276</v>
      </c>
      <c r="I22" s="2">
        <f t="shared" si="15"/>
        <v>182</v>
      </c>
      <c r="J22" s="2">
        <f>SUM(G22:I22)</f>
        <v>542.92857142857144</v>
      </c>
      <c r="K22" s="12" t="s">
        <v>36</v>
      </c>
    </row>
    <row r="23" spans="1:11" ht="16">
      <c r="A23">
        <f>COUNTA(A2:A20)</f>
        <v>14</v>
      </c>
      <c r="B23">
        <f t="shared" ref="B23:C23" si="16">COUNTA(B2:B20)</f>
        <v>17</v>
      </c>
      <c r="C23">
        <f t="shared" si="16"/>
        <v>19</v>
      </c>
      <c r="D23">
        <f>SUM(A23:C23)</f>
        <v>50</v>
      </c>
      <c r="E23" s="9" t="s">
        <v>31</v>
      </c>
      <c r="J23" s="2">
        <f>D23-D1</f>
        <v>47</v>
      </c>
      <c r="K23" s="12" t="s">
        <v>37</v>
      </c>
    </row>
    <row r="24" spans="1:11" ht="16">
      <c r="A24">
        <f>A22-D22</f>
        <v>-1.4685714285714289</v>
      </c>
      <c r="B24">
        <f>B22-D22</f>
        <v>-1.54</v>
      </c>
      <c r="C24">
        <f>C22-D22</f>
        <v>2.46</v>
      </c>
      <c r="E24" s="9" t="s">
        <v>32</v>
      </c>
      <c r="J24" s="2">
        <f>J22/J23</f>
        <v>11.551671732522797</v>
      </c>
      <c r="K24" s="12" t="s">
        <v>38</v>
      </c>
    </row>
    <row r="25" spans="1:11" ht="17">
      <c r="A25">
        <f>A24^2</f>
        <v>2.1567020408163273</v>
      </c>
      <c r="B25">
        <f t="shared" ref="B25:C25" si="17">B24^2</f>
        <v>2.3715999999999999</v>
      </c>
      <c r="C25">
        <f t="shared" si="17"/>
        <v>6.0515999999999996</v>
      </c>
      <c r="E25" s="9" t="s">
        <v>33</v>
      </c>
    </row>
    <row r="26" spans="1:11" ht="17">
      <c r="A26">
        <f>A23*A25</f>
        <v>30.193828571428583</v>
      </c>
      <c r="B26">
        <f>B23*B25</f>
        <v>40.3172</v>
      </c>
      <c r="C26">
        <f>C23*C25</f>
        <v>114.98039999999999</v>
      </c>
      <c r="E26" s="9" t="s">
        <v>34</v>
      </c>
    </row>
    <row r="27" spans="1:11" ht="16">
      <c r="E27" s="13" t="s">
        <v>39</v>
      </c>
      <c r="F27" s="14">
        <f>SUM(A26:C26)</f>
        <v>185.49142857142857</v>
      </c>
    </row>
    <row r="28" spans="1:11" ht="16">
      <c r="E28" s="13" t="s">
        <v>40</v>
      </c>
      <c r="F28" s="14">
        <f>D1-1</f>
        <v>2</v>
      </c>
    </row>
    <row r="29" spans="1:11" ht="16">
      <c r="E29" s="13" t="s">
        <v>41</v>
      </c>
      <c r="F29" s="14">
        <f>F27/F28</f>
        <v>92.745714285714286</v>
      </c>
    </row>
    <row r="30" spans="1:11" ht="16">
      <c r="E30" s="15" t="s">
        <v>42</v>
      </c>
      <c r="F30" s="14">
        <f>J24</f>
        <v>11.551671732522797</v>
      </c>
    </row>
    <row r="31" spans="1:11">
      <c r="E31" s="19" t="s">
        <v>43</v>
      </c>
      <c r="F31" s="16">
        <f>F29/F30</f>
        <v>8.02876989869754</v>
      </c>
    </row>
    <row r="32" spans="1:11">
      <c r="E32" s="20" t="s">
        <v>44</v>
      </c>
      <c r="F32" s="17">
        <f>_xlfn.F.INV.RT(0.05,F28,J23)</f>
        <v>3.1950562807372145</v>
      </c>
    </row>
    <row r="33" spans="5:6">
      <c r="E33" s="20" t="s">
        <v>45</v>
      </c>
      <c r="F33" s="17">
        <f>_xlfn.F.DIST.RT(F31,F28,J23)</f>
        <v>1.0011049968245713E-3</v>
      </c>
    </row>
    <row r="34" spans="5:6">
      <c r="E34" s="21" t="s">
        <v>46</v>
      </c>
      <c r="F34" s="18" t="str">
        <f>IF(F33&lt;0.05,"Yes","No")</f>
        <v>Yes</v>
      </c>
    </row>
  </sheetData>
  <sortState ref="I1:K16">
    <sortCondition ref="I1"/>
  </sortState>
  <pageMargins left="0.7" right="0.7" top="0.75" bottom="0.75" header="0.3" footer="0.3"/>
  <pageSetup orientation="portrait"/>
  <ignoredErrors>
    <ignoredError sqref="A22:B22 D22 A23:B23 G22:H2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18.5" bestFit="1" customWidth="1"/>
    <col min="2" max="2" width="12.6640625" bestFit="1" customWidth="1"/>
    <col min="7" max="7" width="12.6640625" bestFit="1" customWidth="1"/>
  </cols>
  <sheetData>
    <row r="1" spans="1:9">
      <c r="B1" s="22" t="s">
        <v>4</v>
      </c>
      <c r="C1" s="22"/>
      <c r="D1" s="22"/>
      <c r="G1" s="22" t="s">
        <v>5</v>
      </c>
      <c r="H1" s="22"/>
      <c r="I1" s="22"/>
    </row>
    <row r="2" spans="1:9">
      <c r="B2" s="23" t="s">
        <v>6</v>
      </c>
      <c r="C2" s="23"/>
      <c r="D2" s="23"/>
      <c r="G2" s="23" t="s">
        <v>6</v>
      </c>
      <c r="H2" s="23"/>
      <c r="I2" s="23"/>
    </row>
    <row r="3" spans="1:9">
      <c r="B3" t="s">
        <v>7</v>
      </c>
      <c r="C3" t="s">
        <v>8</v>
      </c>
      <c r="D3" t="s">
        <v>3</v>
      </c>
      <c r="G3" t="s">
        <v>7</v>
      </c>
      <c r="H3" t="s">
        <v>8</v>
      </c>
      <c r="I3" t="s">
        <v>3</v>
      </c>
    </row>
    <row r="4" spans="1:9">
      <c r="A4" t="s">
        <v>9</v>
      </c>
      <c r="B4" s="4">
        <v>204</v>
      </c>
      <c r="C4" s="4">
        <v>242</v>
      </c>
      <c r="D4" s="4">
        <v>446</v>
      </c>
      <c r="F4" t="s">
        <v>9</v>
      </c>
      <c r="G4" s="5">
        <v>183.77524429967426</v>
      </c>
      <c r="H4" s="5">
        <v>262.22475570032572</v>
      </c>
      <c r="I4" s="4">
        <v>446</v>
      </c>
    </row>
    <row r="5" spans="1:9">
      <c r="A5" t="s">
        <v>10</v>
      </c>
      <c r="B5" s="4">
        <v>238</v>
      </c>
      <c r="C5" s="4">
        <v>412</v>
      </c>
      <c r="D5" s="4">
        <v>650</v>
      </c>
      <c r="F5" t="s">
        <v>10</v>
      </c>
      <c r="G5" s="5">
        <v>267.83387622149837</v>
      </c>
      <c r="H5" s="5">
        <v>382.16612377850163</v>
      </c>
      <c r="I5" s="4">
        <v>650</v>
      </c>
    </row>
    <row r="6" spans="1:9">
      <c r="A6" t="s">
        <v>11</v>
      </c>
      <c r="B6" s="4">
        <v>64</v>
      </c>
      <c r="C6" s="4">
        <v>68</v>
      </c>
      <c r="D6" s="4">
        <v>132</v>
      </c>
      <c r="F6" t="s">
        <v>11</v>
      </c>
      <c r="G6" s="5">
        <v>54.390879478827358</v>
      </c>
      <c r="H6" s="5">
        <v>77.609120521172642</v>
      </c>
      <c r="I6" s="4">
        <v>132</v>
      </c>
    </row>
    <row r="7" spans="1:9">
      <c r="A7" t="s">
        <v>3</v>
      </c>
      <c r="B7" s="4">
        <v>506</v>
      </c>
      <c r="C7" s="4">
        <v>722</v>
      </c>
      <c r="D7" s="4">
        <v>1228</v>
      </c>
      <c r="F7" t="s">
        <v>3</v>
      </c>
      <c r="G7" s="4">
        <v>506</v>
      </c>
      <c r="H7" s="4">
        <v>722</v>
      </c>
      <c r="I7" s="4">
        <v>1228</v>
      </c>
    </row>
    <row r="9" spans="1:9">
      <c r="A9" t="s">
        <v>12</v>
      </c>
      <c r="B9">
        <v>2.2257662869480606</v>
      </c>
    </row>
    <row r="10" spans="1:9">
      <c r="A10" t="s">
        <v>13</v>
      </c>
      <c r="B10">
        <v>1.5598860681381099</v>
      </c>
    </row>
    <row r="11" spans="1:9">
      <c r="A11" t="s">
        <v>14</v>
      </c>
      <c r="B11">
        <v>3.3231799612368937</v>
      </c>
    </row>
    <row r="12" spans="1:9">
      <c r="A12" t="s">
        <v>15</v>
      </c>
      <c r="B12">
        <v>2.3289876182629752</v>
      </c>
    </row>
    <row r="13" spans="1:9">
      <c r="A13" t="s">
        <v>16</v>
      </c>
      <c r="B13">
        <v>1.697622801380962</v>
      </c>
    </row>
    <row r="14" spans="1:9">
      <c r="A14" t="s">
        <v>17</v>
      </c>
      <c r="B14">
        <v>1.189746727837627</v>
      </c>
    </row>
    <row r="16" spans="1:9">
      <c r="A16" t="s">
        <v>18</v>
      </c>
      <c r="B16" s="6">
        <f>SUM(B9:B14)</f>
        <v>12.32518946380463</v>
      </c>
      <c r="C16" t="s">
        <v>19</v>
      </c>
    </row>
    <row r="17" spans="1:3">
      <c r="B17" s="6"/>
    </row>
    <row r="18" spans="1:3">
      <c r="A18" t="s">
        <v>20</v>
      </c>
      <c r="B18" s="6">
        <f>_xlfn.CHISQ.DIST.RT(B16,B20)</f>
        <v>2.1067796451505303E-3</v>
      </c>
      <c r="C18" t="s">
        <v>21</v>
      </c>
    </row>
    <row r="19" spans="1:3">
      <c r="A19" t="s">
        <v>22</v>
      </c>
      <c r="B19">
        <v>0.05</v>
      </c>
    </row>
    <row r="20" spans="1:3">
      <c r="A20" t="s">
        <v>47</v>
      </c>
      <c r="B20">
        <f>(COUNTA(B3:B4)-1)*(COUNTA(A4:A6)-1)</f>
        <v>2</v>
      </c>
    </row>
    <row r="22" spans="1:3">
      <c r="A22" t="s">
        <v>23</v>
      </c>
      <c r="B22" s="7">
        <v>0.1</v>
      </c>
    </row>
  </sheetData>
  <mergeCells count="4">
    <mergeCell ref="B1:D1"/>
    <mergeCell ref="G1:I1"/>
    <mergeCell ref="B2:D2"/>
    <mergeCell ref="G2:I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J34" sqref="J34"/>
    </sheetView>
  </sheetViews>
  <sheetFormatPr baseColWidth="10" defaultColWidth="8.83203125" defaultRowHeight="14" x14ac:dyDescent="0"/>
  <cols>
    <col min="1" max="1" width="10.1640625" customWidth="1"/>
    <col min="2" max="2" width="9.83203125" customWidth="1"/>
    <col min="4" max="6" width="6.5" customWidth="1"/>
    <col min="7" max="7" width="10.1640625" bestFit="1" customWidth="1"/>
    <col min="8" max="8" width="12.1640625" bestFit="1" customWidth="1"/>
    <col min="9" max="9" width="27.33203125" bestFit="1" customWidth="1"/>
  </cols>
  <sheetData>
    <row r="1" spans="1:6" ht="16">
      <c r="A1" t="s">
        <v>24</v>
      </c>
      <c r="B1" t="s">
        <v>25</v>
      </c>
      <c r="D1" t="s">
        <v>48</v>
      </c>
      <c r="E1" t="s">
        <v>49</v>
      </c>
      <c r="F1" t="s">
        <v>50</v>
      </c>
    </row>
    <row r="2" spans="1:6">
      <c r="A2">
        <v>3</v>
      </c>
      <c r="B2">
        <v>1</v>
      </c>
      <c r="D2">
        <f>(A2-A33)/A34</f>
        <v>0.11035935870658958</v>
      </c>
      <c r="E2">
        <f>(B2-B33)/B34</f>
        <v>-0.95837485201332662</v>
      </c>
      <c r="F2">
        <f>D2*E2</f>
        <v>-0.10576563406871342</v>
      </c>
    </row>
    <row r="3" spans="1:6">
      <c r="A3">
        <v>0</v>
      </c>
      <c r="B3">
        <v>1</v>
      </c>
      <c r="D3">
        <f>(A3-A33)/A34</f>
        <v>-0.99323422835930686</v>
      </c>
      <c r="E3">
        <f>(B3-B33)/B34</f>
        <v>-0.95837485201332662</v>
      </c>
      <c r="F3">
        <f t="shared" ref="F3:F31" si="0">D3*E3</f>
        <v>0.95189070661842135</v>
      </c>
    </row>
    <row r="4" spans="1:6">
      <c r="A4">
        <v>5</v>
      </c>
      <c r="B4">
        <v>9</v>
      </c>
      <c r="D4">
        <f>(A4-A33)/A34</f>
        <v>0.8460884167505206</v>
      </c>
      <c r="E4">
        <f>(B4-B33)/B34</f>
        <v>1.7161596187215382</v>
      </c>
      <c r="F4">
        <f t="shared" si="0"/>
        <v>1.4520227746952834</v>
      </c>
    </row>
    <row r="5" spans="1:6">
      <c r="A5">
        <v>11</v>
      </c>
      <c r="B5">
        <v>7</v>
      </c>
      <c r="D5">
        <f>(A5-A33)/A34</f>
        <v>3.0532755908823139</v>
      </c>
      <c r="E5">
        <f>(B5-B33)/B34</f>
        <v>1.047526001037822</v>
      </c>
      <c r="F5">
        <f t="shared" si="0"/>
        <v>3.1983855697833432</v>
      </c>
    </row>
    <row r="6" spans="1:6">
      <c r="A6">
        <v>0</v>
      </c>
      <c r="B6">
        <v>7</v>
      </c>
      <c r="D6">
        <f>(A6-A33)/A34</f>
        <v>-0.99323422835930686</v>
      </c>
      <c r="E6">
        <f>(B6-B33)/B34</f>
        <v>1.047526001037822</v>
      </c>
      <c r="F6">
        <f t="shared" si="0"/>
        <v>-1.0404386793271116</v>
      </c>
    </row>
    <row r="7" spans="1:6">
      <c r="A7">
        <v>2</v>
      </c>
      <c r="B7">
        <v>1</v>
      </c>
      <c r="D7">
        <f>(A7-A33)/A34</f>
        <v>-0.2575051703153759</v>
      </c>
      <c r="E7">
        <f>(B7-B33)/B34</f>
        <v>-0.95837485201332662</v>
      </c>
      <c r="F7">
        <f t="shared" si="0"/>
        <v>0.24678647949366483</v>
      </c>
    </row>
    <row r="8" spans="1:6">
      <c r="A8">
        <v>3</v>
      </c>
      <c r="B8">
        <v>6</v>
      </c>
      <c r="D8">
        <f>(A8-A33)/A34</f>
        <v>0.11035935870658958</v>
      </c>
      <c r="E8">
        <f>(B8-B33)/B34</f>
        <v>0.71320919219596401</v>
      </c>
      <c r="F8">
        <f t="shared" si="0"/>
        <v>7.8709309074391387E-2</v>
      </c>
    </row>
    <row r="9" spans="1:6">
      <c r="A9">
        <v>1</v>
      </c>
      <c r="B9">
        <v>2</v>
      </c>
      <c r="D9">
        <f>(A9-A33)/A34</f>
        <v>-0.62536969933734143</v>
      </c>
      <c r="E9">
        <f>(B9-B33)/B34</f>
        <v>-0.62405804317146851</v>
      </c>
      <c r="F9">
        <f t="shared" si="0"/>
        <v>0.39026699082719091</v>
      </c>
    </row>
    <row r="10" spans="1:6">
      <c r="A10">
        <v>0</v>
      </c>
      <c r="B10">
        <v>1</v>
      </c>
      <c r="D10">
        <f>(A10-A33)/A34</f>
        <v>-0.99323422835930686</v>
      </c>
      <c r="E10">
        <f>(B10-B33)/B34</f>
        <v>-0.95837485201332662</v>
      </c>
      <c r="F10">
        <f t="shared" si="0"/>
        <v>0.95189070661842135</v>
      </c>
    </row>
    <row r="11" spans="1:6">
      <c r="A11">
        <v>2</v>
      </c>
      <c r="B11">
        <v>1</v>
      </c>
      <c r="D11">
        <f>(A11-A33)/A34</f>
        <v>-0.2575051703153759</v>
      </c>
      <c r="E11">
        <f>(B11-B33)/B34</f>
        <v>-0.95837485201332662</v>
      </c>
      <c r="F11">
        <f t="shared" si="0"/>
        <v>0.24678647949366483</v>
      </c>
    </row>
    <row r="12" spans="1:6">
      <c r="A12">
        <v>2</v>
      </c>
      <c r="B12">
        <v>3</v>
      </c>
      <c r="D12">
        <f>(A12-A33)/A34</f>
        <v>-0.2575051703153759</v>
      </c>
      <c r="E12">
        <f>(B12-B33)/B34</f>
        <v>-0.28974123432961041</v>
      </c>
      <c r="F12">
        <f t="shared" si="0"/>
        <v>7.4609865893433561E-2</v>
      </c>
    </row>
    <row r="13" spans="1:6">
      <c r="A13">
        <v>3</v>
      </c>
      <c r="B13">
        <v>3</v>
      </c>
      <c r="D13">
        <f>(A13-A33)/A34</f>
        <v>0.11035935870658958</v>
      </c>
      <c r="E13">
        <f>(B13-B33)/B34</f>
        <v>-0.28974123432961041</v>
      </c>
      <c r="F13">
        <f t="shared" si="0"/>
        <v>-3.1975656811471506E-2</v>
      </c>
    </row>
    <row r="14" spans="1:6">
      <c r="A14">
        <v>10</v>
      </c>
      <c r="B14">
        <v>5</v>
      </c>
      <c r="D14">
        <f>(A14-A33)/A34</f>
        <v>2.6854110618603482</v>
      </c>
      <c r="E14">
        <f>(B14-B33)/B34</f>
        <v>0.37889238335410586</v>
      </c>
      <c r="F14">
        <f t="shared" si="0"/>
        <v>1.0174817975137476</v>
      </c>
    </row>
    <row r="15" spans="1:6">
      <c r="A15">
        <v>2</v>
      </c>
      <c r="B15">
        <v>10</v>
      </c>
      <c r="D15">
        <f>(A15-A33)/A34</f>
        <v>-0.2575051703153759</v>
      </c>
      <c r="E15">
        <f>(B15-B33)/B34</f>
        <v>2.0504764275633964</v>
      </c>
      <c r="F15">
        <f t="shared" si="0"/>
        <v>-0.5280082817073759</v>
      </c>
    </row>
    <row r="16" spans="1:6">
      <c r="A16">
        <v>0</v>
      </c>
      <c r="B16">
        <v>1</v>
      </c>
      <c r="D16">
        <f>(A16-A33)/A34</f>
        <v>-0.99323422835930686</v>
      </c>
      <c r="E16">
        <f>(B16-B33)/B34</f>
        <v>-0.95837485201332662</v>
      </c>
      <c r="F16">
        <f t="shared" si="0"/>
        <v>0.95189070661842135</v>
      </c>
    </row>
    <row r="17" spans="1:7">
      <c r="A17">
        <v>0</v>
      </c>
      <c r="B17">
        <v>3</v>
      </c>
      <c r="D17">
        <f>(A17-A33)/A34</f>
        <v>-0.99323422835930686</v>
      </c>
      <c r="E17">
        <f>(B17-B33)/B34</f>
        <v>-0.28974123432961041</v>
      </c>
      <c r="F17">
        <f t="shared" si="0"/>
        <v>0.28778091130324368</v>
      </c>
    </row>
    <row r="18" spans="1:7">
      <c r="A18">
        <v>1</v>
      </c>
      <c r="B18">
        <v>3</v>
      </c>
      <c r="D18">
        <f>(A18-A33)/A34</f>
        <v>-0.62536969933734143</v>
      </c>
      <c r="E18">
        <f>(B18-B33)/B34</f>
        <v>-0.28974123432961041</v>
      </c>
      <c r="F18">
        <f t="shared" si="0"/>
        <v>0.18119538859833864</v>
      </c>
    </row>
    <row r="19" spans="1:7">
      <c r="A19">
        <v>2</v>
      </c>
      <c r="B19">
        <v>1</v>
      </c>
      <c r="D19">
        <f>(A19-A33)/A34</f>
        <v>-0.2575051703153759</v>
      </c>
      <c r="E19">
        <f>(B19-B33)/B34</f>
        <v>-0.95837485201332662</v>
      </c>
      <c r="F19">
        <f t="shared" si="0"/>
        <v>0.24678647949366483</v>
      </c>
    </row>
    <row r="20" spans="1:7">
      <c r="A20">
        <v>3</v>
      </c>
      <c r="B20">
        <v>2</v>
      </c>
      <c r="D20">
        <f>(A20-A33)/A34</f>
        <v>0.11035935870658958</v>
      </c>
      <c r="E20">
        <f>(B20-B33)/B34</f>
        <v>-0.62405804317146851</v>
      </c>
      <c r="F20">
        <f t="shared" si="0"/>
        <v>-6.8870645440092457E-2</v>
      </c>
    </row>
    <row r="21" spans="1:7">
      <c r="A21">
        <v>1</v>
      </c>
      <c r="B21">
        <v>1</v>
      </c>
      <c r="D21">
        <f>(A21-A33)/A34</f>
        <v>-0.62536969933734143</v>
      </c>
      <c r="E21">
        <f>(B21-B33)/B34</f>
        <v>-0.95837485201332662</v>
      </c>
      <c r="F21">
        <f t="shared" si="0"/>
        <v>0.5993385930560432</v>
      </c>
    </row>
    <row r="22" spans="1:7">
      <c r="A22">
        <v>1</v>
      </c>
      <c r="B22">
        <v>1</v>
      </c>
      <c r="D22">
        <f>(A22-A33)/A34</f>
        <v>-0.62536969933734143</v>
      </c>
      <c r="E22">
        <f>(B22-B33)/B34</f>
        <v>-0.95837485201332662</v>
      </c>
      <c r="F22">
        <f t="shared" si="0"/>
        <v>0.5993385930560432</v>
      </c>
    </row>
    <row r="23" spans="1:7">
      <c r="A23">
        <v>4</v>
      </c>
      <c r="B23">
        <v>6</v>
      </c>
      <c r="D23">
        <f>(A23-A33)/A34</f>
        <v>0.47822388772855506</v>
      </c>
      <c r="E23">
        <f>(B23-B33)/B34</f>
        <v>0.71320919219596401</v>
      </c>
      <c r="F23">
        <f t="shared" si="0"/>
        <v>0.34107367265569616</v>
      </c>
    </row>
    <row r="24" spans="1:7">
      <c r="A24">
        <v>4</v>
      </c>
      <c r="B24">
        <v>5</v>
      </c>
      <c r="D24">
        <f>(A24-A33)/A34</f>
        <v>0.47822388772855506</v>
      </c>
      <c r="E24">
        <f>(B24-B33)/B34</f>
        <v>0.37889238335410586</v>
      </c>
      <c r="F24">
        <f t="shared" si="0"/>
        <v>0.18119538859833856</v>
      </c>
    </row>
    <row r="25" spans="1:7">
      <c r="A25">
        <v>0</v>
      </c>
      <c r="B25">
        <v>6</v>
      </c>
      <c r="D25">
        <f>(A25-A33)/A34</f>
        <v>-0.99323422835930686</v>
      </c>
      <c r="E25">
        <f>(B25-B33)/B34</f>
        <v>0.71320919219596401</v>
      </c>
      <c r="F25">
        <f t="shared" si="0"/>
        <v>-0.70838378166952287</v>
      </c>
    </row>
    <row r="26" spans="1:7">
      <c r="A26">
        <v>1</v>
      </c>
      <c r="B26">
        <v>2</v>
      </c>
      <c r="D26">
        <f>(A26-A33)/A34</f>
        <v>-0.62536969933734143</v>
      </c>
      <c r="E26">
        <f>(B26-B33)/B34</f>
        <v>-0.62405804317146851</v>
      </c>
      <c r="F26">
        <f t="shared" si="0"/>
        <v>0.39026699082719091</v>
      </c>
    </row>
    <row r="27" spans="1:7">
      <c r="A27">
        <v>4</v>
      </c>
      <c r="B27">
        <v>4</v>
      </c>
      <c r="D27">
        <f>(A27-A33)/A34</f>
        <v>0.47822388772855506</v>
      </c>
      <c r="E27">
        <f>(B27-B33)/B34</f>
        <v>4.4575574512247737E-2</v>
      </c>
      <c r="F27">
        <f t="shared" si="0"/>
        <v>2.1317104540981003E-2</v>
      </c>
    </row>
    <row r="28" spans="1:7">
      <c r="A28">
        <v>7</v>
      </c>
      <c r="B28">
        <v>12</v>
      </c>
      <c r="D28">
        <f>(A28-A33)/A34</f>
        <v>1.5818174747944516</v>
      </c>
      <c r="E28">
        <f>(B28-B33)/B34</f>
        <v>2.7191100452471124</v>
      </c>
      <c r="F28">
        <f t="shared" si="0"/>
        <v>4.3011357854610139</v>
      </c>
    </row>
    <row r="29" spans="1:7">
      <c r="A29">
        <v>3</v>
      </c>
      <c r="B29">
        <v>5</v>
      </c>
      <c r="D29">
        <f>(A29-A33)/A34</f>
        <v>0.11035935870658958</v>
      </c>
      <c r="E29">
        <f>(B29-B33)/B34</f>
        <v>0.37889238335410586</v>
      </c>
      <c r="F29">
        <f t="shared" si="0"/>
        <v>4.1814320445770423E-2</v>
      </c>
    </row>
    <row r="30" spans="1:7">
      <c r="A30">
        <v>2</v>
      </c>
      <c r="B30">
        <v>2</v>
      </c>
      <c r="D30">
        <f>(A30-A33)/A34</f>
        <v>-0.2575051703153759</v>
      </c>
      <c r="E30">
        <f>(B30-B33)/B34</f>
        <v>-0.62405804317146851</v>
      </c>
      <c r="F30">
        <f t="shared" si="0"/>
        <v>0.16069817269354919</v>
      </c>
    </row>
    <row r="31" spans="1:7">
      <c r="A31">
        <v>4</v>
      </c>
      <c r="B31">
        <v>5</v>
      </c>
      <c r="D31">
        <f>(A31-A33)/A34</f>
        <v>0.47822388772855506</v>
      </c>
      <c r="E31">
        <f>(B31-B33)/B34</f>
        <v>0.37889238335410586</v>
      </c>
      <c r="F31">
        <f t="shared" si="0"/>
        <v>0.18119538859833856</v>
      </c>
    </row>
    <row r="32" spans="1:7" ht="16">
      <c r="A32">
        <f>COUNTA(A2:A31)</f>
        <v>30</v>
      </c>
      <c r="B32">
        <f>COUNTA(B2:B31)</f>
        <v>30</v>
      </c>
      <c r="C32" s="9" t="s">
        <v>31</v>
      </c>
      <c r="F32">
        <f>SUM(F2:F31)</f>
        <v>14.610415496933904</v>
      </c>
      <c r="G32" s="9" t="s">
        <v>52</v>
      </c>
    </row>
    <row r="33" spans="1:10">
      <c r="A33">
        <f>AVERAGE(A2:A31)</f>
        <v>2.7</v>
      </c>
      <c r="B33">
        <f>AVERAGE(B2:B31)</f>
        <v>3.8666666666666667</v>
      </c>
      <c r="C33" s="9" t="s">
        <v>30</v>
      </c>
      <c r="F33">
        <f>AVERAGE(A32:B32)-1</f>
        <v>29</v>
      </c>
      <c r="G33" s="9" t="s">
        <v>53</v>
      </c>
      <c r="I33" t="s">
        <v>56</v>
      </c>
      <c r="J33" t="s">
        <v>57</v>
      </c>
    </row>
    <row r="34" spans="1:10">
      <c r="A34">
        <f>STDEV(A2:A31)</f>
        <v>2.7183920196347313</v>
      </c>
      <c r="B34">
        <f>STDEV(B2:B31)</f>
        <v>2.9911747586494521</v>
      </c>
      <c r="C34" s="9" t="s">
        <v>51</v>
      </c>
      <c r="G34" s="13" t="s">
        <v>54</v>
      </c>
      <c r="H34">
        <f>F32/F33</f>
        <v>0.50380743092875524</v>
      </c>
      <c r="I34">
        <f>CORREL(A2:A31,B2:B31)</f>
        <v>0.50380743092875546</v>
      </c>
      <c r="J34" t="str">
        <f>IF(ABS(H34-I34)&lt;10^-15,"Yes","No")</f>
        <v>Yes</v>
      </c>
    </row>
    <row r="35" spans="1:10">
      <c r="G35" s="13" t="s">
        <v>55</v>
      </c>
      <c r="H35">
        <f>H34*B34/A34</f>
        <v>0.5543630424638355</v>
      </c>
      <c r="I35">
        <f>SLOPE(B2:B31,A2:A31)</f>
        <v>0.55436304246383561</v>
      </c>
      <c r="J35" t="str">
        <f>IF(ABS(H35-I35)&lt;10^-15,"Yes","No")</f>
        <v>Yes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Boulger</dc:creator>
  <cp:lastModifiedBy>Caroline Wang</cp:lastModifiedBy>
  <dcterms:created xsi:type="dcterms:W3CDTF">2020-04-26T23:11:34Z</dcterms:created>
  <dcterms:modified xsi:type="dcterms:W3CDTF">2020-04-29T07:23:08Z</dcterms:modified>
</cp:coreProperties>
</file>