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MES DOCUMENTS\COURS\L3 Econométrie\TD 2018\"/>
    </mc:Choice>
  </mc:AlternateContent>
  <bookViews>
    <workbookView xWindow="0" yWindow="0" windowWidth="28800" windowHeight="12585"/>
  </bookViews>
  <sheets>
    <sheet name="Exercice 1" sheetId="2" r:id="rId1"/>
    <sheet name="Exercice 2" sheetId="3" r:id="rId2"/>
    <sheet name="Exercice 3" sheetId="1" r:id="rId3"/>
    <sheet name="Feuil1" sheetId="4" state="hidden" r:id="rId4"/>
  </sheets>
  <externalReferences>
    <externalReference r:id="rId5"/>
  </externalReferences>
  <definedNames>
    <definedName name="Type_de_données">Feuil1!$A$1:$A$5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5" i="1" l="1"/>
  <c r="E35" i="1"/>
  <c r="E80" i="3"/>
  <c r="E78" i="3"/>
  <c r="E77" i="3"/>
  <c r="G42" i="3"/>
  <c r="H31" i="3"/>
  <c r="D31" i="3"/>
  <c r="C24" i="3"/>
  <c r="B24" i="3"/>
  <c r="D28" i="3"/>
  <c r="C23" i="3"/>
  <c r="B23" i="3"/>
  <c r="D4" i="3"/>
  <c r="E4" i="3"/>
  <c r="F4" i="3"/>
  <c r="D5" i="3"/>
  <c r="E5" i="3"/>
  <c r="F5" i="3"/>
  <c r="D6" i="3"/>
  <c r="E6" i="3"/>
  <c r="F6" i="3"/>
  <c r="D7" i="3"/>
  <c r="E7" i="3"/>
  <c r="F7" i="3"/>
  <c r="D8" i="3"/>
  <c r="E8" i="3"/>
  <c r="F8" i="3"/>
  <c r="D9" i="3"/>
  <c r="E9" i="3"/>
  <c r="F9" i="3"/>
  <c r="D10" i="3"/>
  <c r="E10" i="3"/>
  <c r="F10" i="3"/>
  <c r="D11" i="3"/>
  <c r="E11" i="3"/>
  <c r="F11" i="3"/>
  <c r="D12" i="3"/>
  <c r="E12" i="3"/>
  <c r="F12" i="3"/>
  <c r="D13" i="3"/>
  <c r="E13" i="3"/>
  <c r="F13" i="3"/>
  <c r="D14" i="3"/>
  <c r="E14" i="3"/>
  <c r="F14" i="3"/>
  <c r="D15" i="3"/>
  <c r="E15" i="3"/>
  <c r="F15" i="3"/>
  <c r="D16" i="3"/>
  <c r="E16" i="3"/>
  <c r="F16" i="3"/>
  <c r="D17" i="3"/>
  <c r="E17" i="3"/>
  <c r="F17" i="3"/>
  <c r="D18" i="3"/>
  <c r="E18" i="3"/>
  <c r="F18" i="3"/>
  <c r="D19" i="3"/>
  <c r="E19" i="3"/>
  <c r="F19" i="3"/>
  <c r="D20" i="3"/>
  <c r="E20" i="3"/>
  <c r="F20" i="3"/>
  <c r="D21" i="3"/>
  <c r="E21" i="3"/>
  <c r="F21" i="3"/>
  <c r="D22" i="3"/>
  <c r="E22" i="3"/>
  <c r="F22" i="3"/>
  <c r="F3" i="3"/>
  <c r="E3" i="3"/>
  <c r="D3" i="3"/>
  <c r="D23" i="3" s="1"/>
  <c r="E23" i="3" l="1"/>
  <c r="D30" i="3" s="1"/>
  <c r="B44" i="3" s="1"/>
  <c r="B45" i="3" s="1"/>
  <c r="F23" i="3"/>
  <c r="D27" i="3" s="1"/>
  <c r="H33" i="3" s="1"/>
  <c r="H34" i="3" s="1"/>
  <c r="D33" i="3"/>
  <c r="B41" i="3"/>
  <c r="B42" i="3" s="1"/>
  <c r="D36" i="3" l="1"/>
  <c r="D34" i="3"/>
  <c r="G36" i="2" l="1"/>
  <c r="G37" i="2"/>
  <c r="G38" i="2"/>
  <c r="G39" i="2"/>
  <c r="G40" i="2"/>
  <c r="G41" i="2"/>
  <c r="G42" i="2"/>
  <c r="G43" i="2"/>
  <c r="G44" i="2"/>
  <c r="G45" i="2"/>
  <c r="G46" i="2"/>
  <c r="G35" i="2"/>
  <c r="G47" i="2" s="1"/>
  <c r="B22" i="2"/>
  <c r="B26" i="2" s="1"/>
  <c r="C21" i="2"/>
  <c r="B21" i="2"/>
  <c r="C20" i="2"/>
  <c r="H36" i="2" s="1"/>
  <c r="I36" i="2" s="1"/>
  <c r="B20" i="2"/>
  <c r="B27" i="2" s="1"/>
  <c r="D37" i="2" l="1"/>
  <c r="E37" i="2" s="1"/>
  <c r="F37" i="2" s="1"/>
  <c r="D40" i="2"/>
  <c r="E40" i="2" s="1"/>
  <c r="F40" i="2" s="1"/>
  <c r="D46" i="2"/>
  <c r="E46" i="2" s="1"/>
  <c r="F46" i="2" s="1"/>
  <c r="D39" i="2"/>
  <c r="E39" i="2" s="1"/>
  <c r="F39" i="2" s="1"/>
  <c r="D41" i="2"/>
  <c r="E41" i="2" s="1"/>
  <c r="F41" i="2" s="1"/>
  <c r="D44" i="2"/>
  <c r="E44" i="2" s="1"/>
  <c r="F44" i="2" s="1"/>
  <c r="D35" i="2"/>
  <c r="E35" i="2" s="1"/>
  <c r="D42" i="2"/>
  <c r="E42" i="2" s="1"/>
  <c r="F42" i="2" s="1"/>
  <c r="D38" i="2"/>
  <c r="E38" i="2" s="1"/>
  <c r="F38" i="2" s="1"/>
  <c r="D43" i="2"/>
  <c r="E43" i="2" s="1"/>
  <c r="F43" i="2" s="1"/>
  <c r="D45" i="2"/>
  <c r="E45" i="2" s="1"/>
  <c r="F45" i="2" s="1"/>
  <c r="D36" i="2"/>
  <c r="E36" i="2" s="1"/>
  <c r="F36" i="2" s="1"/>
  <c r="H35" i="2"/>
  <c r="I35" i="2" s="1"/>
  <c r="H42" i="2"/>
  <c r="I42" i="2" s="1"/>
  <c r="H40" i="2"/>
  <c r="I40" i="2" s="1"/>
  <c r="H45" i="2"/>
  <c r="I45" i="2" s="1"/>
  <c r="H43" i="2"/>
  <c r="I43" i="2" s="1"/>
  <c r="H38" i="2"/>
  <c r="I38" i="2" s="1"/>
  <c r="E98" i="2"/>
  <c r="H41" i="2"/>
  <c r="I41" i="2" s="1"/>
  <c r="H39" i="2"/>
  <c r="I39" i="2" s="1"/>
  <c r="H46" i="2"/>
  <c r="I46" i="2" s="1"/>
  <c r="H44" i="2"/>
  <c r="I44" i="2" s="1"/>
  <c r="H37" i="2"/>
  <c r="I37" i="2" s="1"/>
  <c r="F35" i="2" l="1"/>
  <c r="F47" i="2" s="1"/>
  <c r="C48" i="2" s="1"/>
  <c r="C53" i="2" s="1"/>
  <c r="C54" i="2" s="1"/>
  <c r="E47" i="2"/>
  <c r="I47" i="2"/>
  <c r="C50" i="2" l="1"/>
  <c r="C51" i="2" s="1"/>
</calcChain>
</file>

<file path=xl/comments1.xml><?xml version="1.0" encoding="utf-8"?>
<comments xmlns="http://schemas.openxmlformats.org/spreadsheetml/2006/main">
  <authors>
    <author>Chantal Gueguen</author>
  </authors>
  <commentList>
    <comment ref="C27" authorId="0" shapeId="0">
      <text>
        <r>
          <rPr>
            <sz val="9"/>
            <color indexed="81"/>
            <rFont val="Tahoma"/>
            <family val="2"/>
          </rPr>
          <t xml:space="preserve">A calculer avec les statistiques descriptives ci-dessus
</t>
        </r>
      </text>
    </comment>
    <comment ref="C28" authorId="0" shapeId="0">
      <text>
        <r>
          <rPr>
            <sz val="9"/>
            <color indexed="81"/>
            <rFont val="Tahoma"/>
            <family val="2"/>
          </rPr>
          <t xml:space="preserve">Retrouver le résultat ci-dessus en utilisationt la Fonction Covariance
</t>
        </r>
      </text>
    </comment>
  </commentList>
</comments>
</file>

<file path=xl/sharedStrings.xml><?xml version="1.0" encoding="utf-8"?>
<sst xmlns="http://schemas.openxmlformats.org/spreadsheetml/2006/main" count="240" uniqueCount="136">
  <si>
    <t>prix</t>
  </si>
  <si>
    <t>Années</t>
  </si>
  <si>
    <t>y</t>
  </si>
  <si>
    <t>Consommation</t>
  </si>
  <si>
    <t>x</t>
  </si>
  <si>
    <t>revenu</t>
  </si>
  <si>
    <t>y (consommation)</t>
  </si>
  <si>
    <t>x (revenu)</t>
  </si>
  <si>
    <t>Moyenne</t>
  </si>
  <si>
    <t>Variance</t>
  </si>
  <si>
    <t>Covariance</t>
  </si>
  <si>
    <t>béta1 chapeau</t>
  </si>
  <si>
    <t>béta2 chapeau</t>
  </si>
  <si>
    <t>Observation</t>
  </si>
  <si>
    <t>Prix</t>
  </si>
  <si>
    <t>Régression 1 : prix expliqué par surface</t>
  </si>
  <si>
    <t>Régression 2 : surface expliqué par prix</t>
  </si>
  <si>
    <t>EXERCICE 1</t>
  </si>
  <si>
    <t>Variance estimée de béta 1 estimé</t>
  </si>
  <si>
    <t>ecart-type</t>
  </si>
  <si>
    <t>Variance estimée de béta 2 estimé</t>
  </si>
  <si>
    <t>i</t>
  </si>
  <si>
    <t xml:space="preserve">Quantité vendue </t>
  </si>
  <si>
    <t>Vérification</t>
  </si>
  <si>
    <t>Béta1ch</t>
  </si>
  <si>
    <t>cov (D,P)</t>
  </si>
  <si>
    <t>Var (P)</t>
  </si>
  <si>
    <t>Béta2ch</t>
  </si>
  <si>
    <t>R²</t>
  </si>
  <si>
    <t>3) Statistiques descriptives (utiliser les Fonctions d'Excel)</t>
  </si>
  <si>
    <t xml:space="preserve">Il s'agit de données </t>
  </si>
  <si>
    <t>données temporelles</t>
  </si>
  <si>
    <t>données individuelles</t>
  </si>
  <si>
    <t>données de panel</t>
  </si>
  <si>
    <t>données agrégées</t>
  </si>
  <si>
    <t>Type de données</t>
  </si>
  <si>
    <t>car</t>
  </si>
  <si>
    <t>4) Calcul des estimateurs</t>
  </si>
  <si>
    <t>6)  Variance estimée des aléas - variance des résidus</t>
  </si>
  <si>
    <t>Y chapeau</t>
  </si>
  <si>
    <t>résidu</t>
  </si>
  <si>
    <t>résidu²</t>
  </si>
  <si>
    <t>Préalable : Calcul des résidus</t>
  </si>
  <si>
    <t>8) RAPPORT DÉTAILLÉ de l'Utilitaire d'analyse</t>
  </si>
  <si>
    <r>
      <t>D</t>
    </r>
    <r>
      <rPr>
        <b/>
        <vertAlign val="subscript"/>
        <sz val="12"/>
        <color rgb="FF000000"/>
        <rFont val="Times New Roman"/>
        <family val="1"/>
      </rPr>
      <t>i</t>
    </r>
  </si>
  <si>
    <r>
      <t>P</t>
    </r>
    <r>
      <rPr>
        <b/>
        <vertAlign val="subscript"/>
        <sz val="12"/>
        <color rgb="FF000000"/>
        <rFont val="Times New Roman"/>
        <family val="1"/>
      </rPr>
      <t>i</t>
    </r>
  </si>
  <si>
    <r>
      <t>D</t>
    </r>
    <r>
      <rPr>
        <b/>
        <vertAlign val="subscript"/>
        <sz val="12"/>
        <color rgb="FF000000"/>
        <rFont val="Times New Roman"/>
        <family val="1"/>
      </rPr>
      <t>i</t>
    </r>
    <r>
      <rPr>
        <b/>
        <vertAlign val="superscript"/>
        <sz val="12"/>
        <color rgb="FF000000"/>
        <rFont val="Times New Roman"/>
        <family val="1"/>
      </rPr>
      <t>²</t>
    </r>
  </si>
  <si>
    <r>
      <t>P</t>
    </r>
    <r>
      <rPr>
        <b/>
        <vertAlign val="subscript"/>
        <sz val="12"/>
        <color rgb="FF000000"/>
        <rFont val="Times New Roman"/>
        <family val="1"/>
      </rPr>
      <t>i</t>
    </r>
    <r>
      <rPr>
        <b/>
        <vertAlign val="superscript"/>
        <sz val="12"/>
        <color rgb="FF000000"/>
        <rFont val="Times New Roman"/>
        <family val="1"/>
      </rPr>
      <t>²</t>
    </r>
  </si>
  <si>
    <r>
      <t>D</t>
    </r>
    <r>
      <rPr>
        <b/>
        <vertAlign val="subscript"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xPi</t>
    </r>
  </si>
  <si>
    <t>1) Type de données et Graphiques</t>
  </si>
  <si>
    <t>2) Verif</t>
  </si>
  <si>
    <t>Var (D)</t>
  </si>
  <si>
    <t>Béta2ch'</t>
  </si>
  <si>
    <t>Béta1ch'</t>
  </si>
  <si>
    <t>3) Calcul des estimateurs</t>
  </si>
  <si>
    <t>Calculs préalables</t>
  </si>
  <si>
    <t>Estimateurs</t>
  </si>
  <si>
    <r>
      <t>5) Calcul du R</t>
    </r>
    <r>
      <rPr>
        <vertAlign val="superscript"/>
        <sz val="11"/>
        <color rgb="FF00B0F0"/>
        <rFont val="Calibri"/>
        <family val="2"/>
        <scheme val="minor"/>
      </rPr>
      <t>2</t>
    </r>
  </si>
  <si>
    <t>6) Calcul des écarts-types estimés</t>
  </si>
  <si>
    <t>varch b1cha</t>
  </si>
  <si>
    <t>varch b2cha</t>
  </si>
  <si>
    <t>Somme des carrés des résidus</t>
  </si>
  <si>
    <t>ecart-typech b1cha</t>
  </si>
  <si>
    <t>ecart-typech b2cha</t>
  </si>
  <si>
    <t xml:space="preserve">Si le prix est fixé à </t>
  </si>
  <si>
    <t xml:space="preserve">la demande prévue  est de </t>
  </si>
  <si>
    <t>7) RAPPORT DETAILLE de l'Utilitaire d'analyse</t>
  </si>
  <si>
    <t>9) Prévisions</t>
  </si>
  <si>
    <t>pour 1 pays donné : les USA</t>
  </si>
  <si>
    <t>Le graphique 2 permet mieux de voir qu'il semble y avoir une relation croissante (on le voit aussi un peu sur le graphique 1 car, globalement, les 2 courbes augmentent en même temps)</t>
  </si>
  <si>
    <t>x²</t>
  </si>
  <si>
    <t>xi-xmoy</t>
  </si>
  <si>
    <t>(xi-xmoy)²</t>
  </si>
  <si>
    <t>Variance des résidus</t>
  </si>
  <si>
    <t>RAPPORT DÉTAILLÉ</t>
  </si>
  <si>
    <t>Statistiques de la régression</t>
  </si>
  <si>
    <t>Coefficient de détermination multiple</t>
  </si>
  <si>
    <t>Coefficient de détermination R^2</t>
  </si>
  <si>
    <t>Erreur-type</t>
  </si>
  <si>
    <t>Observations</t>
  </si>
  <si>
    <t>ANALYSE DE VARIANCE</t>
  </si>
  <si>
    <t>Régression</t>
  </si>
  <si>
    <t>Résidus</t>
  </si>
  <si>
    <t>Total</t>
  </si>
  <si>
    <t>Constante</t>
  </si>
  <si>
    <t>Degré de liberté</t>
  </si>
  <si>
    <t>Somme des carrés</t>
  </si>
  <si>
    <t>Moyenne des carrés</t>
  </si>
  <si>
    <t>F</t>
  </si>
  <si>
    <t>Valeur critique de F</t>
  </si>
  <si>
    <t>Coefficients</t>
  </si>
  <si>
    <t>Statistique t</t>
  </si>
  <si>
    <t>Probabilité</t>
  </si>
  <si>
    <t>Limite inférieure pour seuil de confiance = 95%</t>
  </si>
  <si>
    <t>Limite supérieure pour seuil de confiance = 95%</t>
  </si>
  <si>
    <t>Limite inférieure pour seuil de confiance =  95,0%</t>
  </si>
  <si>
    <t>Limite supérieure pour seuil de confiance =  95,0%</t>
  </si>
  <si>
    <t>ANALYSE DES RÉSIDUS</t>
  </si>
  <si>
    <t>Prévisions Consommation</t>
  </si>
  <si>
    <t>8) Elasticité de la cosommation par rapport au revenu (au point moyen)</t>
  </si>
  <si>
    <t>%</t>
  </si>
  <si>
    <t xml:space="preserve">Lorsque que le revenu aumente de 1%,  la consommation augmente de </t>
  </si>
  <si>
    <t>Revenu</t>
  </si>
  <si>
    <t xml:space="preserve">pour 1 magasin donné </t>
  </si>
  <si>
    <t>Cela confirme l'intuition graphique d'une relation négative</t>
  </si>
  <si>
    <r>
      <t>les 12 observations (en lignes) sont 12</t>
    </r>
    <r>
      <rPr>
        <sz val="11"/>
        <color rgb="FF00B050"/>
        <rFont val="Calibri"/>
        <family val="2"/>
        <scheme val="minor"/>
      </rPr>
      <t xml:space="preserve"> années </t>
    </r>
  </si>
  <si>
    <r>
      <t xml:space="preserve">les 20 observations (en lignes) sont 20 </t>
    </r>
    <r>
      <rPr>
        <sz val="11"/>
        <color rgb="FF00B0F0"/>
        <rFont val="Calibri"/>
        <family val="2"/>
        <scheme val="minor"/>
      </rPr>
      <t xml:space="preserve">semestres </t>
    </r>
  </si>
  <si>
    <r>
      <t xml:space="preserve">A noter que 12 est très loin d'être un nombre suffisant d'observations  pour que les résultats soient fiables, il en faudrait </t>
    </r>
    <r>
      <rPr>
        <sz val="11"/>
        <color rgb="FF00B050"/>
        <rFont val="Calibri"/>
        <family val="2"/>
        <scheme val="minor"/>
      </rPr>
      <t>au moins 30</t>
    </r>
    <r>
      <rPr>
        <sz val="11"/>
        <color theme="1"/>
        <rFont val="Calibri"/>
        <family val="2"/>
        <scheme val="minor"/>
      </rPr>
      <t xml:space="preserve"> ! Ici seuelement 12 pour des raisons pédagogiques.</t>
    </r>
  </si>
  <si>
    <t>Il y a plus d'observations que dans l'ex 1 mais c'est encore insuffisant</t>
  </si>
  <si>
    <t xml:space="preserve">Moyennes </t>
  </si>
  <si>
    <t>4) Fonction de demande inverse</t>
  </si>
  <si>
    <t xml:space="preserve">De la </t>
  </si>
  <si>
    <t xml:space="preserve">on déduit la </t>
  </si>
  <si>
    <t>(donné dans l'énoncé)</t>
  </si>
  <si>
    <t>Pi</t>
  </si>
  <si>
    <t xml:space="preserve">unités </t>
  </si>
  <si>
    <t>Quantité demandée logiquement plus forte qaund le prix est plus faible</t>
  </si>
  <si>
    <t xml:space="preserve">Si le magasin veut vendre 450 unités, il doit fixer son prix à </t>
  </si>
  <si>
    <r>
      <t>Utilisation de la fonction de demande</t>
    </r>
    <r>
      <rPr>
        <b/>
        <sz val="11"/>
        <color rgb="FF00B0F0"/>
        <rFont val="Calibri"/>
        <family val="2"/>
        <scheme val="minor"/>
      </rPr>
      <t xml:space="preserve"> inverse</t>
    </r>
  </si>
  <si>
    <t>EXERCICE 3</t>
  </si>
  <si>
    <t xml:space="preserve">1) </t>
  </si>
  <si>
    <t>Surface</t>
  </si>
  <si>
    <t>4)</t>
  </si>
  <si>
    <t>cm²</t>
  </si>
  <si>
    <t xml:space="preserve">Suface d'une toile de </t>
  </si>
  <si>
    <t xml:space="preserve">5) </t>
  </si>
  <si>
    <t xml:space="preserve">3) Prévision </t>
  </si>
  <si>
    <t xml:space="preserve">cm², le prix espéré est de </t>
  </si>
  <si>
    <t xml:space="preserve">Pour toile de </t>
  </si>
  <si>
    <t>Surface toile</t>
  </si>
  <si>
    <t xml:space="preserve">2) Les  coefficients de détermination R² sont les mêmes dans les 2 régressions </t>
  </si>
  <si>
    <r>
      <rPr>
        <sz val="11"/>
        <rFont val="Calibri"/>
        <family val="2"/>
        <scheme val="minor"/>
      </rPr>
      <t xml:space="preserve">Dans les 2 régressions, le paramètre estimé de la varialble exogène est significativement différent de 0 </t>
    </r>
    <r>
      <rPr>
        <sz val="11"/>
        <color rgb="FF92D050"/>
        <rFont val="Calibri"/>
        <family val="2"/>
        <scheme val="minor"/>
      </rPr>
      <t xml:space="preserve">(car la statistique t est supérieure à  et que 0 n'appartient pas à l'Intervalle de confiance à 95%) </t>
    </r>
  </si>
  <si>
    <t>Attention ces prévisions sont aléatoires car basées sur des estimateurs aléatoires . Normalement il faudrait calculer un Intervalle de confiance autour de chacune de ces 2 prévisions (pas au programme en L3)</t>
  </si>
  <si>
    <t>6) Résultats non fiables car seulement 7 observations. Cet artiste peintre ne connait décidémment rien à l'économétrie.</t>
  </si>
  <si>
    <t>pour 1 année donnée</t>
  </si>
  <si>
    <r>
      <t xml:space="preserve">les 7 observations (en lignes) sont 7 </t>
    </r>
    <r>
      <rPr>
        <sz val="11"/>
        <color rgb="FF00B0F0"/>
        <rFont val="Calibri"/>
        <family val="2"/>
        <scheme val="minor"/>
      </rPr>
      <t>œuvres  (="individu")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</si>
</sst>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#,##0\ &quot;€&quot;;[Red]\-#,##0\ &quot;€&quot;"/>
    <numFmt numFmtId="164" formatCode="#,##0.00\ &quot;€&quot;"/>
    <numFmt numFmtId="165" formatCode="0.0000000000000000"/>
  </numFmts>
  <fonts count="3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 tint="4.9989318521683403E-2"/>
      <name val="Times New Roman"/>
      <family val="1"/>
    </font>
    <font>
      <b/>
      <sz val="18"/>
      <color theme="1"/>
      <name val="Calibri"/>
      <family val="2"/>
      <scheme val="minor"/>
    </font>
    <font>
      <b/>
      <sz val="10"/>
      <color rgb="FF00B050"/>
      <name val="Times New Roman"/>
      <family val="1"/>
    </font>
    <font>
      <sz val="11"/>
      <color rgb="FF00B0F0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8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vertAlign val="superscript"/>
      <sz val="11"/>
      <color rgb="FF00B0F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FFC000"/>
      <name val="Times New Roman"/>
      <family val="1"/>
    </font>
    <font>
      <sz val="10"/>
      <color theme="4" tint="-0.249977111117893"/>
      <name val="Times New Roman"/>
      <family val="1"/>
    </font>
    <font>
      <sz val="10"/>
      <color rgb="FF00B0F0"/>
      <name val="Times New Roman"/>
      <family val="1"/>
    </font>
    <font>
      <sz val="10"/>
      <color rgb="FFFF9900"/>
      <name val="Times New Roman"/>
      <family val="1"/>
    </font>
    <font>
      <sz val="11"/>
      <color rgb="FFFF99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10" fillId="0" borderId="0" xfId="0" applyFont="1"/>
    <xf numFmtId="164" fontId="10" fillId="0" borderId="0" xfId="0" applyNumberFormat="1" applyFont="1"/>
    <xf numFmtId="0" fontId="9" fillId="0" borderId="0" xfId="0" applyFont="1"/>
    <xf numFmtId="6" fontId="9" fillId="0" borderId="0" xfId="0" applyNumberFormat="1" applyFont="1"/>
    <xf numFmtId="0" fontId="9" fillId="0" borderId="0" xfId="0" applyNumberFormat="1" applyFont="1"/>
    <xf numFmtId="0" fontId="8" fillId="0" borderId="0" xfId="0" applyFont="1" applyFill="1" applyBorder="1" applyAlignment="1"/>
    <xf numFmtId="0" fontId="12" fillId="0" borderId="0" xfId="0" applyFont="1"/>
    <xf numFmtId="0" fontId="0" fillId="0" borderId="0" xfId="0" applyAlignment="1">
      <alignment horizontal="center"/>
    </xf>
    <xf numFmtId="0" fontId="14" fillId="0" borderId="0" xfId="0" applyFont="1"/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5" fillId="0" borderId="0" xfId="0" applyFont="1" applyFill="1" applyBorder="1" applyAlignment="1"/>
    <xf numFmtId="0" fontId="17" fillId="0" borderId="0" xfId="0" applyFont="1"/>
    <xf numFmtId="2" fontId="0" fillId="4" borderId="0" xfId="0" applyNumberFormat="1" applyFill="1"/>
    <xf numFmtId="0" fontId="15" fillId="0" borderId="17" xfId="0" applyFont="1" applyBorder="1" applyAlignment="1">
      <alignment horizontal="center" vertical="center"/>
    </xf>
    <xf numFmtId="0" fontId="0" fillId="0" borderId="5" xfId="0" applyBorder="1"/>
    <xf numFmtId="0" fontId="20" fillId="0" borderId="0" xfId="0" applyFont="1"/>
    <xf numFmtId="0" fontId="18" fillId="0" borderId="0" xfId="0" applyFont="1"/>
    <xf numFmtId="0" fontId="2" fillId="0" borderId="5" xfId="0" applyFont="1" applyFill="1" applyBorder="1" applyAlignment="1">
      <alignment horizontal="justify" vertical="center" wrapText="1"/>
    </xf>
    <xf numFmtId="0" fontId="0" fillId="0" borderId="5" xfId="0" applyBorder="1" applyAlignment="1">
      <alignment horizontal="left"/>
    </xf>
    <xf numFmtId="0" fontId="0" fillId="2" borderId="5" xfId="0" applyFill="1" applyBorder="1"/>
    <xf numFmtId="0" fontId="1" fillId="2" borderId="5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vertical="center" wrapText="1"/>
    </xf>
    <xf numFmtId="0" fontId="21" fillId="0" borderId="0" xfId="0" applyFont="1"/>
    <xf numFmtId="0" fontId="16" fillId="3" borderId="15" xfId="0" applyFont="1" applyFill="1" applyBorder="1" applyAlignment="1">
      <alignment horizontal="center" vertical="center" wrapText="1"/>
    </xf>
    <xf numFmtId="0" fontId="16" fillId="3" borderId="16" xfId="0" applyFont="1" applyFill="1" applyBorder="1" applyAlignment="1">
      <alignment horizontal="center" vertical="center" wrapText="1"/>
    </xf>
    <xf numFmtId="0" fontId="22" fillId="3" borderId="3" xfId="0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horizontal="center" vertical="center"/>
    </xf>
    <xf numFmtId="0" fontId="0" fillId="6" borderId="5" xfId="0" applyFill="1" applyBorder="1"/>
    <xf numFmtId="0" fontId="0" fillId="0" borderId="0" xfId="0" applyFill="1" applyBorder="1"/>
    <xf numFmtId="0" fontId="14" fillId="6" borderId="5" xfId="0" applyFont="1" applyFill="1" applyBorder="1"/>
    <xf numFmtId="0" fontId="14" fillId="0" borderId="0" xfId="0" applyFont="1" applyFill="1" applyBorder="1"/>
    <xf numFmtId="164" fontId="0" fillId="0" borderId="0" xfId="0" applyNumberFormat="1"/>
    <xf numFmtId="164" fontId="0" fillId="6" borderId="0" xfId="0" applyNumberFormat="1" applyFill="1"/>
    <xf numFmtId="0" fontId="2" fillId="2" borderId="1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165" fontId="4" fillId="2" borderId="5" xfId="0" applyNumberFormat="1" applyFont="1" applyFill="1" applyBorder="1"/>
    <xf numFmtId="0" fontId="4" fillId="2" borderId="5" xfId="0" applyFont="1" applyFill="1" applyBorder="1"/>
    <xf numFmtId="0" fontId="2" fillId="0" borderId="6" xfId="0" applyFont="1" applyBorder="1" applyAlignment="1">
      <alignment horizontal="center" vertical="center" wrapText="1"/>
    </xf>
    <xf numFmtId="165" fontId="4" fillId="0" borderId="5" xfId="0" applyNumberFormat="1" applyFont="1" applyFill="1" applyBorder="1"/>
    <xf numFmtId="0" fontId="0" fillId="0" borderId="17" xfId="0" applyFill="1" applyBorder="1" applyAlignment="1"/>
    <xf numFmtId="0" fontId="3" fillId="0" borderId="18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Continuous"/>
    </xf>
    <xf numFmtId="0" fontId="1" fillId="0" borderId="0" xfId="0" applyFont="1" applyFill="1" applyBorder="1" applyAlignment="1"/>
    <xf numFmtId="0" fontId="1" fillId="0" borderId="17" xfId="0" applyFont="1" applyFill="1" applyBorder="1" applyAlignment="1"/>
    <xf numFmtId="0" fontId="14" fillId="2" borderId="5" xfId="0" applyFont="1" applyFill="1" applyBorder="1"/>
    <xf numFmtId="0" fontId="14" fillId="0" borderId="0" xfId="0" applyFont="1" applyFill="1" applyBorder="1" applyAlignment="1"/>
    <xf numFmtId="0" fontId="14" fillId="0" borderId="17" xfId="0" applyFont="1" applyFill="1" applyBorder="1" applyAlignment="1"/>
    <xf numFmtId="0" fontId="28" fillId="0" borderId="0" xfId="0" applyFont="1" applyFill="1" applyBorder="1" applyAlignment="1"/>
    <xf numFmtId="0" fontId="28" fillId="2" borderId="5" xfId="0" applyFont="1" applyFill="1" applyBorder="1"/>
    <xf numFmtId="0" fontId="5" fillId="0" borderId="17" xfId="0" applyFont="1" applyFill="1" applyBorder="1" applyAlignment="1"/>
    <xf numFmtId="0" fontId="9" fillId="0" borderId="17" xfId="0" applyFont="1" applyFill="1" applyBorder="1" applyAlignment="1"/>
    <xf numFmtId="0" fontId="29" fillId="0" borderId="5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center"/>
    </xf>
    <xf numFmtId="0" fontId="28" fillId="0" borderId="0" xfId="0" applyFont="1"/>
    <xf numFmtId="0" fontId="31" fillId="5" borderId="7" xfId="0" applyFont="1" applyFill="1" applyBorder="1" applyAlignment="1">
      <alignment horizontal="center" vertical="center" wrapText="1"/>
    </xf>
    <xf numFmtId="0" fontId="32" fillId="5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 wrapText="1"/>
    </xf>
    <xf numFmtId="0" fontId="33" fillId="0" borderId="17" xfId="0" applyFont="1" applyFill="1" applyBorder="1" applyAlignment="1"/>
    <xf numFmtId="0" fontId="27" fillId="0" borderId="0" xfId="0" applyFont="1" applyFill="1" applyBorder="1" applyAlignment="1"/>
    <xf numFmtId="0" fontId="27" fillId="0" borderId="17" xfId="0" applyFont="1" applyFill="1" applyBorder="1" applyAlignment="1"/>
    <xf numFmtId="0" fontId="5" fillId="2" borderId="5" xfId="0" applyFont="1" applyFill="1" applyBorder="1"/>
    <xf numFmtId="0" fontId="9" fillId="2" borderId="5" xfId="0" applyFont="1" applyFill="1" applyBorder="1"/>
    <xf numFmtId="0" fontId="0" fillId="0" borderId="0" xfId="0" applyAlignment="1">
      <alignment horizontal="right"/>
    </xf>
    <xf numFmtId="0" fontId="28" fillId="0" borderId="17" xfId="0" applyFont="1" applyFill="1" applyBorder="1" applyAlignment="1"/>
    <xf numFmtId="2" fontId="0" fillId="6" borderId="0" xfId="0" applyNumberFormat="1" applyFill="1"/>
    <xf numFmtId="164" fontId="14" fillId="0" borderId="0" xfId="0" applyNumberFormat="1" applyFont="1"/>
    <xf numFmtId="0" fontId="8" fillId="0" borderId="17" xfId="0" applyFont="1" applyFill="1" applyBorder="1" applyAlignment="1"/>
    <xf numFmtId="0" fontId="10" fillId="0" borderId="17" xfId="0" applyFont="1" applyFill="1" applyBorder="1" applyAlignment="1"/>
    <xf numFmtId="0" fontId="11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34" fillId="0" borderId="0" xfId="0" applyFont="1" applyFill="1" applyAlignment="1">
      <alignment horizontal="center"/>
    </xf>
    <xf numFmtId="0" fontId="35" fillId="0" borderId="0" xfId="0" applyFont="1"/>
    <xf numFmtId="0" fontId="26" fillId="0" borderId="1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Graph 1 : </a:t>
            </a:r>
            <a:r>
              <a:rPr lang="fr-FR">
                <a:solidFill>
                  <a:srgbClr val="00B050"/>
                </a:solidFill>
              </a:rPr>
              <a:t>Evolution temporelle</a:t>
            </a:r>
            <a:r>
              <a:rPr lang="fr-FR" baseline="0">
                <a:solidFill>
                  <a:srgbClr val="00B050"/>
                </a:solidFill>
              </a:rPr>
              <a:t>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aseline="0"/>
              <a:t>de la consommation et du revenu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'Exercice 1'!$B$3</c:f>
              <c:strCache>
                <c:ptCount val="1"/>
                <c:pt idx="0">
                  <c:v>Consommation</c:v>
                </c:pt>
              </c:strCache>
            </c:strRef>
          </c:tx>
          <c:marker>
            <c:symbol val="none"/>
          </c:marker>
          <c:val>
            <c:numRef>
              <c:f>'Exercice 1'!$B$4:$B$15</c:f>
              <c:numCache>
                <c:formatCode>General</c:formatCode>
                <c:ptCount val="12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122</c:v>
                </c:pt>
                <c:pt idx="5">
                  <c:v>124</c:v>
                </c:pt>
                <c:pt idx="6">
                  <c:v>128</c:v>
                </c:pt>
                <c:pt idx="7">
                  <c:v>130</c:v>
                </c:pt>
                <c:pt idx="8">
                  <c:v>142</c:v>
                </c:pt>
                <c:pt idx="9">
                  <c:v>148</c:v>
                </c:pt>
                <c:pt idx="10">
                  <c:v>150</c:v>
                </c:pt>
                <c:pt idx="11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5E7-492D-9C16-5E91475EA7AC}"/>
            </c:ext>
          </c:extLst>
        </c:ser>
        <c:ser>
          <c:idx val="3"/>
          <c:order val="1"/>
          <c:tx>
            <c:strRef>
              <c:f>'Exercice 1'!$C$3</c:f>
              <c:strCache>
                <c:ptCount val="1"/>
                <c:pt idx="0">
                  <c:v>Revenu</c:v>
                </c:pt>
              </c:strCache>
            </c:strRef>
          </c:tx>
          <c:marker>
            <c:symbol val="none"/>
          </c:marker>
          <c:val>
            <c:numRef>
              <c:f>'Exercice 1'!$C$4:$C$15</c:f>
              <c:numCache>
                <c:formatCode>General</c:formatCode>
                <c:ptCount val="12"/>
                <c:pt idx="0">
                  <c:v>114</c:v>
                </c:pt>
                <c:pt idx="1">
                  <c:v>118</c:v>
                </c:pt>
                <c:pt idx="2">
                  <c:v>126</c:v>
                </c:pt>
                <c:pt idx="3">
                  <c:v>130</c:v>
                </c:pt>
                <c:pt idx="4">
                  <c:v>136</c:v>
                </c:pt>
                <c:pt idx="5">
                  <c:v>140</c:v>
                </c:pt>
                <c:pt idx="6">
                  <c:v>148</c:v>
                </c:pt>
                <c:pt idx="7">
                  <c:v>156</c:v>
                </c:pt>
                <c:pt idx="8">
                  <c:v>160</c:v>
                </c:pt>
                <c:pt idx="9">
                  <c:v>164</c:v>
                </c:pt>
                <c:pt idx="10">
                  <c:v>170</c:v>
                </c:pt>
                <c:pt idx="11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5E7-492D-9C16-5E91475EA7AC}"/>
            </c:ext>
          </c:extLst>
        </c:ser>
        <c:ser>
          <c:idx val="4"/>
          <c:order val="2"/>
          <c:tx>
            <c:strRef>
              <c:f>'[1]Exercice 1'!$B$3</c:f>
              <c:strCache>
                <c:ptCount val="1"/>
                <c:pt idx="0">
                  <c:v>Consommation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'[1]Exercice 1'!$B$4:$B$15</c:f>
              <c:numCache>
                <c:formatCode>General</c:formatCode>
                <c:ptCount val="12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122</c:v>
                </c:pt>
                <c:pt idx="5">
                  <c:v>124</c:v>
                </c:pt>
                <c:pt idx="6">
                  <c:v>128</c:v>
                </c:pt>
                <c:pt idx="7">
                  <c:v>130</c:v>
                </c:pt>
                <c:pt idx="8">
                  <c:v>142</c:v>
                </c:pt>
                <c:pt idx="9">
                  <c:v>148</c:v>
                </c:pt>
                <c:pt idx="10">
                  <c:v>150</c:v>
                </c:pt>
                <c:pt idx="11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5E7-492D-9C16-5E91475EA7AC}"/>
            </c:ext>
          </c:extLst>
        </c:ser>
        <c:ser>
          <c:idx val="5"/>
          <c:order val="3"/>
          <c:tx>
            <c:strRef>
              <c:f>'[1]Exercice 1'!$C$3</c:f>
              <c:strCache>
                <c:ptCount val="1"/>
                <c:pt idx="0">
                  <c:v>revenu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'[1]Exercice 1'!$C$4:$C$15</c:f>
              <c:numCache>
                <c:formatCode>General</c:formatCode>
                <c:ptCount val="12"/>
                <c:pt idx="0">
                  <c:v>114</c:v>
                </c:pt>
                <c:pt idx="1">
                  <c:v>118</c:v>
                </c:pt>
                <c:pt idx="2">
                  <c:v>126</c:v>
                </c:pt>
                <c:pt idx="3">
                  <c:v>130</c:v>
                </c:pt>
                <c:pt idx="4">
                  <c:v>136</c:v>
                </c:pt>
                <c:pt idx="5">
                  <c:v>140</c:v>
                </c:pt>
                <c:pt idx="6">
                  <c:v>148</c:v>
                </c:pt>
                <c:pt idx="7">
                  <c:v>156</c:v>
                </c:pt>
                <c:pt idx="8">
                  <c:v>160</c:v>
                </c:pt>
                <c:pt idx="9">
                  <c:v>164</c:v>
                </c:pt>
                <c:pt idx="10">
                  <c:v>170</c:v>
                </c:pt>
                <c:pt idx="11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5E7-492D-9C16-5E91475EA7AC}"/>
            </c:ext>
          </c:extLst>
        </c:ser>
        <c:ser>
          <c:idx val="0"/>
          <c:order val="4"/>
          <c:tx>
            <c:strRef>
              <c:f>'[1]Exercice 1'!$B$3</c:f>
              <c:strCache>
                <c:ptCount val="1"/>
                <c:pt idx="0">
                  <c:v>Consommation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'[1]Exercice 1'!$B$4:$B$15</c:f>
              <c:numCache>
                <c:formatCode>General</c:formatCode>
                <c:ptCount val="12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122</c:v>
                </c:pt>
                <c:pt idx="5">
                  <c:v>124</c:v>
                </c:pt>
                <c:pt idx="6">
                  <c:v>128</c:v>
                </c:pt>
                <c:pt idx="7">
                  <c:v>130</c:v>
                </c:pt>
                <c:pt idx="8">
                  <c:v>142</c:v>
                </c:pt>
                <c:pt idx="9">
                  <c:v>148</c:v>
                </c:pt>
                <c:pt idx="10">
                  <c:v>150</c:v>
                </c:pt>
                <c:pt idx="11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5E7-492D-9C16-5E91475EA7AC}"/>
            </c:ext>
          </c:extLst>
        </c:ser>
        <c:ser>
          <c:idx val="1"/>
          <c:order val="5"/>
          <c:tx>
            <c:strRef>
              <c:f>'[1]Exercice 1'!$C$3</c:f>
              <c:strCache>
                <c:ptCount val="1"/>
                <c:pt idx="0">
                  <c:v>revenu</c:v>
                </c:pt>
              </c:strCache>
            </c:strRef>
          </c:tx>
          <c:spPr>
            <a:ln w="28575" cap="rnd">
              <a:solidFill>
                <a:srgbClr val="FF9900"/>
              </a:solidFill>
              <a:round/>
            </a:ln>
            <a:effectLst/>
          </c:spPr>
          <c:marker>
            <c:symbol val="none"/>
          </c:marker>
          <c:val>
            <c:numRef>
              <c:f>'[1]Exercice 1'!$C$4:$C$15</c:f>
              <c:numCache>
                <c:formatCode>General</c:formatCode>
                <c:ptCount val="12"/>
                <c:pt idx="0">
                  <c:v>114</c:v>
                </c:pt>
                <c:pt idx="1">
                  <c:v>118</c:v>
                </c:pt>
                <c:pt idx="2">
                  <c:v>126</c:v>
                </c:pt>
                <c:pt idx="3">
                  <c:v>130</c:v>
                </c:pt>
                <c:pt idx="4">
                  <c:v>136</c:v>
                </c:pt>
                <c:pt idx="5">
                  <c:v>140</c:v>
                </c:pt>
                <c:pt idx="6">
                  <c:v>148</c:v>
                </c:pt>
                <c:pt idx="7">
                  <c:v>156</c:v>
                </c:pt>
                <c:pt idx="8">
                  <c:v>160</c:v>
                </c:pt>
                <c:pt idx="9">
                  <c:v>164</c:v>
                </c:pt>
                <c:pt idx="10">
                  <c:v>170</c:v>
                </c:pt>
                <c:pt idx="11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5E7-492D-9C16-5E91475EA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5657504"/>
        <c:axId val="533862848"/>
      </c:lineChart>
      <c:catAx>
        <c:axId val="62565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3862848"/>
        <c:crosses val="autoZero"/>
        <c:auto val="1"/>
        <c:lblAlgn val="ctr"/>
        <c:lblOffset val="100"/>
        <c:noMultiLvlLbl val="0"/>
      </c:catAx>
      <c:valAx>
        <c:axId val="53386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5657504"/>
        <c:crosses val="autoZero"/>
        <c:crossBetween val="between"/>
      </c:valAx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Graph</a:t>
            </a:r>
            <a:r>
              <a:rPr lang="fr-FR" baseline="0"/>
              <a:t> 2 : </a:t>
            </a:r>
            <a:r>
              <a:rPr lang="fr-FR" baseline="0">
                <a:solidFill>
                  <a:srgbClr val="00B050"/>
                </a:solidFill>
              </a:rPr>
              <a:t>N</a:t>
            </a:r>
            <a:r>
              <a:rPr lang="fr-FR">
                <a:solidFill>
                  <a:srgbClr val="00B050"/>
                </a:solidFill>
              </a:rPr>
              <a:t>uage</a:t>
            </a:r>
            <a:r>
              <a:rPr lang="fr-FR"/>
              <a:t> de points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'Exercice 1'!$C$4:$C$15</c:f>
              <c:strCache>
                <c:ptCount val="12"/>
                <c:pt idx="0">
                  <c:v>114</c:v>
                </c:pt>
                <c:pt idx="1">
                  <c:v>118</c:v>
                </c:pt>
                <c:pt idx="2">
                  <c:v>126</c:v>
                </c:pt>
                <c:pt idx="3">
                  <c:v>130</c:v>
                </c:pt>
                <c:pt idx="4">
                  <c:v>136</c:v>
                </c:pt>
                <c:pt idx="5">
                  <c:v>140</c:v>
                </c:pt>
                <c:pt idx="6">
                  <c:v>148</c:v>
                </c:pt>
                <c:pt idx="7">
                  <c:v>156</c:v>
                </c:pt>
                <c:pt idx="8">
                  <c:v>160</c:v>
                </c:pt>
                <c:pt idx="9">
                  <c:v>164</c:v>
                </c:pt>
                <c:pt idx="10">
                  <c:v>170</c:v>
                </c:pt>
                <c:pt idx="11">
                  <c:v>178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1956692913385823E-2"/>
                  <c:y val="-9.937919218431029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F0"/>
                        </a:solidFill>
                      </a:rPr>
                      <a:t>y</a:t>
                    </a:r>
                    <a:r>
                      <a:rPr lang="en-US" baseline="0"/>
                      <a:t> </a:t>
                    </a:r>
                    <a:r>
                      <a:rPr lang="en-US" baseline="0">
                        <a:solidFill>
                          <a:srgbClr val="00B0F0"/>
                        </a:solidFill>
                      </a:rPr>
                      <a:t> consommation</a:t>
                    </a:r>
                    <a:r>
                      <a:rPr lang="en-US" baseline="0"/>
                      <a:t>= </a:t>
                    </a:r>
                    <a:r>
                      <a:rPr lang="en-US" baseline="0">
                        <a:solidFill>
                          <a:srgbClr val="FF0000"/>
                        </a:solidFill>
                      </a:rPr>
                      <a:t>0,8612 </a:t>
                    </a:r>
                    <a:r>
                      <a:rPr lang="en-US" b="1" baseline="0">
                        <a:solidFill>
                          <a:srgbClr val="FF9900"/>
                        </a:solidFill>
                      </a:rPr>
                      <a:t>x revenu</a:t>
                    </a:r>
                    <a:r>
                      <a:rPr lang="en-US" baseline="0"/>
                      <a:t> + </a:t>
                    </a:r>
                    <a:r>
                      <a:rPr lang="en-US" baseline="0">
                        <a:solidFill>
                          <a:srgbClr val="FF0000"/>
                        </a:solidFill>
                      </a:rPr>
                      <a:t>2,1288</a:t>
                    </a:r>
                    <a:endParaRPr lang="en-US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'Exercice 1'!$C$4:$C$15</c:f>
              <c:numCache>
                <c:formatCode>General</c:formatCode>
                <c:ptCount val="12"/>
                <c:pt idx="0">
                  <c:v>114</c:v>
                </c:pt>
                <c:pt idx="1">
                  <c:v>118</c:v>
                </c:pt>
                <c:pt idx="2">
                  <c:v>126</c:v>
                </c:pt>
                <c:pt idx="3">
                  <c:v>130</c:v>
                </c:pt>
                <c:pt idx="4">
                  <c:v>136</c:v>
                </c:pt>
                <c:pt idx="5">
                  <c:v>140</c:v>
                </c:pt>
                <c:pt idx="6">
                  <c:v>148</c:v>
                </c:pt>
                <c:pt idx="7">
                  <c:v>156</c:v>
                </c:pt>
                <c:pt idx="8">
                  <c:v>160</c:v>
                </c:pt>
                <c:pt idx="9">
                  <c:v>164</c:v>
                </c:pt>
                <c:pt idx="10">
                  <c:v>170</c:v>
                </c:pt>
                <c:pt idx="11">
                  <c:v>178</c:v>
                </c:pt>
              </c:numCache>
            </c:numRef>
          </c:xVal>
          <c:yVal>
            <c:numRef>
              <c:f>'Exercice 1'!$B$4:$B$15</c:f>
              <c:numCache>
                <c:formatCode>General</c:formatCode>
                <c:ptCount val="12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122</c:v>
                </c:pt>
                <c:pt idx="5">
                  <c:v>124</c:v>
                </c:pt>
                <c:pt idx="6">
                  <c:v>128</c:v>
                </c:pt>
                <c:pt idx="7">
                  <c:v>130</c:v>
                </c:pt>
                <c:pt idx="8">
                  <c:v>142</c:v>
                </c:pt>
                <c:pt idx="9">
                  <c:v>148</c:v>
                </c:pt>
                <c:pt idx="10">
                  <c:v>150</c:v>
                </c:pt>
                <c:pt idx="11">
                  <c:v>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963-450E-9BE1-C22EA5A4B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933504"/>
        <c:axId val="438578208"/>
      </c:scatterChart>
      <c:valAx>
        <c:axId val="315933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FFC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FFC000"/>
                    </a:solidFill>
                  </a:rPr>
                  <a:t>Revenu</a:t>
                </a:r>
              </a:p>
            </c:rich>
          </c:tx>
          <c:layout>
            <c:manualLayout>
              <c:xMode val="edge"/>
              <c:yMode val="edge"/>
              <c:x val="0.57984601924759405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FFC00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8578208"/>
        <c:crosses val="autoZero"/>
        <c:crossBetween val="midCat"/>
      </c:valAx>
      <c:valAx>
        <c:axId val="43857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>
                    <a:solidFill>
                      <a:srgbClr val="0070C0"/>
                    </a:solidFill>
                  </a:rPr>
                  <a:t>Consommation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593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'[1]Exercice 1'!$I$20</c:f>
              <c:strCache>
                <c:ptCount val="1"/>
                <c:pt idx="0">
                  <c:v>Consommation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619160104986876E-2"/>
                  <c:y val="0.305138888888888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fr-FR" baseline="0"/>
                      <a:t>y chapeau = 0,8612x + 2,1288</a:t>
                    </a:r>
                    <a:br>
                      <a:rPr lang="fr-FR" baseline="0"/>
                    </a:br>
                    <a:r>
                      <a:rPr lang="fr-FR" baseline="0"/>
                      <a:t>R² = 0,9687</a:t>
                    </a:r>
                    <a:endParaRPr lang="fr-FR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'[1]Exercice 1'!$H$21:$H$32</c:f>
              <c:numCache>
                <c:formatCode>General</c:formatCode>
                <c:ptCount val="12"/>
                <c:pt idx="0">
                  <c:v>114</c:v>
                </c:pt>
                <c:pt idx="1">
                  <c:v>118</c:v>
                </c:pt>
                <c:pt idx="2">
                  <c:v>126</c:v>
                </c:pt>
                <c:pt idx="3">
                  <c:v>130</c:v>
                </c:pt>
                <c:pt idx="4">
                  <c:v>136</c:v>
                </c:pt>
                <c:pt idx="5">
                  <c:v>140</c:v>
                </c:pt>
                <c:pt idx="6">
                  <c:v>148</c:v>
                </c:pt>
                <c:pt idx="7">
                  <c:v>156</c:v>
                </c:pt>
                <c:pt idx="8">
                  <c:v>160</c:v>
                </c:pt>
                <c:pt idx="9">
                  <c:v>164</c:v>
                </c:pt>
                <c:pt idx="10">
                  <c:v>170</c:v>
                </c:pt>
                <c:pt idx="11">
                  <c:v>178</c:v>
                </c:pt>
              </c:numCache>
            </c:numRef>
          </c:xVal>
          <c:yVal>
            <c:numRef>
              <c:f>'[1]Exercice 1'!$I$21:$I$32</c:f>
              <c:numCache>
                <c:formatCode>General</c:formatCode>
                <c:ptCount val="12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122</c:v>
                </c:pt>
                <c:pt idx="5">
                  <c:v>124</c:v>
                </c:pt>
                <c:pt idx="6">
                  <c:v>128</c:v>
                </c:pt>
                <c:pt idx="7">
                  <c:v>130</c:v>
                </c:pt>
                <c:pt idx="8">
                  <c:v>142</c:v>
                </c:pt>
                <c:pt idx="9">
                  <c:v>148</c:v>
                </c:pt>
                <c:pt idx="10">
                  <c:v>150</c:v>
                </c:pt>
                <c:pt idx="11">
                  <c:v>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DE-4834-B899-725F9B98B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617008"/>
        <c:axId val="629129504"/>
      </c:scatterChart>
      <c:valAx>
        <c:axId val="62861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9129504"/>
        <c:crosses val="autoZero"/>
        <c:crossBetween val="midCat"/>
      </c:valAx>
      <c:valAx>
        <c:axId val="62912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61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'Exercice 2'!$C$3:$C$13</c:f>
              <c:strCache>
                <c:ptCount val="11"/>
                <c:pt idx="0">
                  <c:v>16,7</c:v>
                </c:pt>
                <c:pt idx="1">
                  <c:v>18,9</c:v>
                </c:pt>
                <c:pt idx="2">
                  <c:v>18,4</c:v>
                </c:pt>
                <c:pt idx="3">
                  <c:v>18,1</c:v>
                </c:pt>
                <c:pt idx="4">
                  <c:v>18</c:v>
                </c:pt>
                <c:pt idx="5">
                  <c:v>17,6</c:v>
                </c:pt>
                <c:pt idx="6">
                  <c:v>17,3</c:v>
                </c:pt>
                <c:pt idx="7">
                  <c:v>17,2</c:v>
                </c:pt>
                <c:pt idx="8">
                  <c:v>15,3</c:v>
                </c:pt>
                <c:pt idx="9">
                  <c:v>14,8</c:v>
                </c:pt>
                <c:pt idx="10">
                  <c:v>13,9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054352580927384"/>
                  <c:y val="-0.452924686497521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'Exercice 2'!$C$3:$C$22</c:f>
              <c:numCache>
                <c:formatCode>General</c:formatCode>
                <c:ptCount val="20"/>
                <c:pt idx="0">
                  <c:v>16.7</c:v>
                </c:pt>
                <c:pt idx="1">
                  <c:v>18.899999999999999</c:v>
                </c:pt>
                <c:pt idx="2">
                  <c:v>18.399999999999999</c:v>
                </c:pt>
                <c:pt idx="3">
                  <c:v>18.100000000000001</c:v>
                </c:pt>
                <c:pt idx="4">
                  <c:v>18</c:v>
                </c:pt>
                <c:pt idx="5">
                  <c:v>17.600000000000001</c:v>
                </c:pt>
                <c:pt idx="6">
                  <c:v>17.3</c:v>
                </c:pt>
                <c:pt idx="7">
                  <c:v>17.2</c:v>
                </c:pt>
                <c:pt idx="8">
                  <c:v>15.3</c:v>
                </c:pt>
                <c:pt idx="9">
                  <c:v>14.8</c:v>
                </c:pt>
                <c:pt idx="10">
                  <c:v>13.9</c:v>
                </c:pt>
                <c:pt idx="11">
                  <c:v>13.8</c:v>
                </c:pt>
                <c:pt idx="12">
                  <c:v>13.7</c:v>
                </c:pt>
                <c:pt idx="13">
                  <c:v>13.5</c:v>
                </c:pt>
                <c:pt idx="14">
                  <c:v>12.7</c:v>
                </c:pt>
                <c:pt idx="15">
                  <c:v>11.3</c:v>
                </c:pt>
                <c:pt idx="16">
                  <c:v>10.5</c:v>
                </c:pt>
                <c:pt idx="17">
                  <c:v>10.1</c:v>
                </c:pt>
                <c:pt idx="18">
                  <c:v>10</c:v>
                </c:pt>
                <c:pt idx="19">
                  <c:v>10</c:v>
                </c:pt>
              </c:numCache>
            </c:numRef>
          </c:xVal>
          <c:yVal>
            <c:numRef>
              <c:f>'Exercice 2'!$B$3:$B$21</c:f>
              <c:numCache>
                <c:formatCode>General</c:formatCode>
                <c:ptCount val="19"/>
                <c:pt idx="0">
                  <c:v>15</c:v>
                </c:pt>
                <c:pt idx="1">
                  <c:v>52</c:v>
                </c:pt>
                <c:pt idx="2">
                  <c:v>60</c:v>
                </c:pt>
                <c:pt idx="3">
                  <c:v>109</c:v>
                </c:pt>
                <c:pt idx="4">
                  <c:v>164</c:v>
                </c:pt>
                <c:pt idx="5">
                  <c:v>165</c:v>
                </c:pt>
                <c:pt idx="6">
                  <c:v>187</c:v>
                </c:pt>
                <c:pt idx="7">
                  <c:v>234</c:v>
                </c:pt>
                <c:pt idx="8">
                  <c:v>239</c:v>
                </c:pt>
                <c:pt idx="9">
                  <c:v>324</c:v>
                </c:pt>
                <c:pt idx="10">
                  <c:v>363</c:v>
                </c:pt>
                <c:pt idx="11">
                  <c:v>409</c:v>
                </c:pt>
                <c:pt idx="12">
                  <c:v>508</c:v>
                </c:pt>
                <c:pt idx="13">
                  <c:v>640</c:v>
                </c:pt>
                <c:pt idx="14">
                  <c:v>660</c:v>
                </c:pt>
                <c:pt idx="15">
                  <c:v>703</c:v>
                </c:pt>
                <c:pt idx="16">
                  <c:v>729</c:v>
                </c:pt>
                <c:pt idx="17">
                  <c:v>776</c:v>
                </c:pt>
                <c:pt idx="18">
                  <c:v>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EC-4C3D-9BC3-81A2EC721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776096"/>
        <c:axId val="491775264"/>
      </c:scatterChart>
      <c:valAx>
        <c:axId val="49177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1775264"/>
        <c:crosses val="autoZero"/>
        <c:crossBetween val="midCat"/>
      </c:valAx>
      <c:valAx>
        <c:axId val="49177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177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8315201224846895"/>
                  <c:y val="4.166666666666666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Prix = 0,8147Surface - 37,845</a:t>
                    </a:r>
                    <a:br>
                      <a:rPr lang="en-US" baseline="0"/>
                    </a:br>
                    <a:r>
                      <a:rPr lang="en-US" baseline="0"/>
                      <a:t>R² = 0,9852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'[1]Exercice 2'!$A$3:$A$9</c:f>
              <c:numCache>
                <c:formatCode>General</c:formatCode>
                <c:ptCount val="7"/>
                <c:pt idx="0">
                  <c:v>240</c:v>
                </c:pt>
                <c:pt idx="1">
                  <c:v>280</c:v>
                </c:pt>
                <c:pt idx="2">
                  <c:v>320</c:v>
                </c:pt>
                <c:pt idx="3">
                  <c:v>360</c:v>
                </c:pt>
                <c:pt idx="4">
                  <c:v>400</c:v>
                </c:pt>
                <c:pt idx="5">
                  <c:v>420</c:v>
                </c:pt>
                <c:pt idx="6">
                  <c:v>490</c:v>
                </c:pt>
              </c:numCache>
            </c:numRef>
          </c:xVal>
          <c:yVal>
            <c:numRef>
              <c:f>'[1]Exercice 2'!$B$3:$B$9</c:f>
              <c:numCache>
                <c:formatCode>General</c:formatCode>
                <c:ptCount val="7"/>
                <c:pt idx="0">
                  <c:v>150</c:v>
                </c:pt>
                <c:pt idx="1">
                  <c:v>190</c:v>
                </c:pt>
                <c:pt idx="2">
                  <c:v>230</c:v>
                </c:pt>
                <c:pt idx="3">
                  <c:v>250</c:v>
                </c:pt>
                <c:pt idx="4">
                  <c:v>300</c:v>
                </c:pt>
                <c:pt idx="5">
                  <c:v>310</c:v>
                </c:pt>
                <c:pt idx="6">
                  <c:v>350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4F-4820-A61A-6A07013E3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679088"/>
        <c:axId val="687678672"/>
      </c:scatterChart>
      <c:valAx>
        <c:axId val="687679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surface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7678672"/>
        <c:crosses val="autoZero"/>
        <c:crossBetween val="midCat"/>
      </c:valAx>
      <c:valAx>
        <c:axId val="68767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7679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'[1]Exercice 2'!$B$2</c:f>
              <c:strCache>
                <c:ptCount val="1"/>
                <c:pt idx="0">
                  <c:v>prix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2246937882764651E-2"/>
                  <c:y val="0.3693376348789734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Surface  = 1,2092 Prix + 51,077</a:t>
                    </a:r>
                    <a:br>
                      <a:rPr lang="en-US" baseline="0"/>
                    </a:br>
                    <a:r>
                      <a:rPr lang="en-US" baseline="0"/>
                      <a:t>R² = 0,9852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'[1]Exercice 2'!$B$3:$B$9</c:f>
              <c:numCache>
                <c:formatCode>General</c:formatCode>
                <c:ptCount val="7"/>
                <c:pt idx="0">
                  <c:v>150</c:v>
                </c:pt>
                <c:pt idx="1">
                  <c:v>190</c:v>
                </c:pt>
                <c:pt idx="2">
                  <c:v>230</c:v>
                </c:pt>
                <c:pt idx="3">
                  <c:v>250</c:v>
                </c:pt>
                <c:pt idx="4">
                  <c:v>300</c:v>
                </c:pt>
                <c:pt idx="5">
                  <c:v>310</c:v>
                </c:pt>
                <c:pt idx="6">
                  <c:v>350</c:v>
                </c:pt>
              </c:numCache>
            </c:numRef>
          </c:xVal>
          <c:yVal>
            <c:numRef>
              <c:f>'[1]Exercice 2'!$A$3:$A$9</c:f>
              <c:numCache>
                <c:formatCode>General</c:formatCode>
                <c:ptCount val="7"/>
                <c:pt idx="0">
                  <c:v>240</c:v>
                </c:pt>
                <c:pt idx="1">
                  <c:v>280</c:v>
                </c:pt>
                <c:pt idx="2">
                  <c:v>320</c:v>
                </c:pt>
                <c:pt idx="3">
                  <c:v>360</c:v>
                </c:pt>
                <c:pt idx="4">
                  <c:v>400</c:v>
                </c:pt>
                <c:pt idx="5">
                  <c:v>420</c:v>
                </c:pt>
                <c:pt idx="6">
                  <c:v>490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24-46AB-B3B1-A448E9577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489504"/>
        <c:axId val="62904348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'[1]Exercice 2'!$A$3:$A$9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240</c:v>
                      </c:pt>
                      <c:pt idx="1">
                        <c:v>280</c:v>
                      </c:pt>
                      <c:pt idx="2">
                        <c:v>320</c:v>
                      </c:pt>
                      <c:pt idx="3">
                        <c:v>360</c:v>
                      </c:pt>
                      <c:pt idx="4">
                        <c:v>400</c:v>
                      </c:pt>
                      <c:pt idx="5">
                        <c:v>420</c:v>
                      </c:pt>
                      <c:pt idx="6">
                        <c:v>490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'[1]Exercice 2'!$B$3:$B$9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150</c:v>
                      </c:pt>
                      <c:pt idx="1">
                        <c:v>190</c:v>
                      </c:pt>
                      <c:pt idx="2">
                        <c:v>230</c:v>
                      </c:pt>
                      <c:pt idx="3">
                        <c:v>250</c:v>
                      </c:pt>
                      <c:pt idx="4">
                        <c:v>300</c:v>
                      </c:pt>
                      <c:pt idx="5">
                        <c:v>310</c:v>
                      </c:pt>
                      <c:pt idx="6">
                        <c:v>350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524-46AB-B3B1-A448E9577ACE}"/>
                  </c:ext>
                </c:extLst>
              </c15:ser>
            </c15:filteredScatterSeries>
          </c:ext>
        </c:extLst>
      </c:scatterChart>
      <c:valAx>
        <c:axId val="62148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9043488"/>
        <c:crosses val="autoZero"/>
        <c:crossBetween val="midCat"/>
      </c:valAx>
      <c:valAx>
        <c:axId val="62904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148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1009650</xdr:colOff>
      <xdr:row>4</xdr:row>
      <xdr:rowOff>180975</xdr:rowOff>
    </xdr:from>
    <xdr:to>
      <xdr:col>10</xdr:col>
      <xdr:colOff>9525</xdr:colOff>
      <xdr:row>19</xdr:row>
      <xdr:rowOff>38100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323850</xdr:colOff>
      <xdr:row>5</xdr:row>
      <xdr:rowOff>28575</xdr:rowOff>
    </xdr:from>
    <xdr:to>
      <xdr:col>16</xdr:col>
      <xdr:colOff>323850</xdr:colOff>
      <xdr:row>19</xdr:row>
      <xdr:rowOff>76200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228600</xdr:colOff>
      <xdr:row>22</xdr:row>
      <xdr:rowOff>180975</xdr:rowOff>
    </xdr:from>
    <xdr:to>
      <xdr:col>17</xdr:col>
      <xdr:colOff>271463</xdr:colOff>
      <xdr:row>42</xdr:row>
      <xdr:rowOff>19050</xdr:rowOff>
    </xdr:to>
    <xdr:graphicFrame macro="">
      <xdr:nvGraphicFramePr>
        <xdr:cNvPr id="6" name="Graphique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466726</xdr:colOff>
      <xdr:row>5</xdr:row>
      <xdr:rowOff>76200</xdr:rowOff>
    </xdr:from>
    <xdr:to>
      <xdr:col>19</xdr:col>
      <xdr:colOff>428626</xdr:colOff>
      <xdr:row>17</xdr:row>
      <xdr:rowOff>66675</xdr:rowOff>
    </xdr:to>
    <xdr:sp macro="" textlink="">
      <xdr:nvSpPr>
        <xdr:cNvPr id="7" name="ZoneTexte 6"/>
        <xdr:cNvSpPr txBox="1"/>
      </xdr:nvSpPr>
      <xdr:spPr>
        <a:xfrm>
          <a:off x="15373351" y="1276350"/>
          <a:ext cx="2247900" cy="22860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Attention : dans le </a:t>
          </a:r>
          <a:r>
            <a:rPr lang="fr-FR" sz="1100" b="1" baseline="0"/>
            <a:t>nuage de points,</a:t>
          </a:r>
          <a:r>
            <a:rPr lang="fr-FR" sz="1100" b="1"/>
            <a:t> </a:t>
          </a:r>
          <a:r>
            <a:rPr lang="fr-FR" sz="1100"/>
            <a:t>il convient de mettre l'exogène (</a:t>
          </a:r>
          <a:r>
            <a:rPr lang="fr-FR" sz="1100">
              <a:solidFill>
                <a:srgbClr val="FFC000"/>
              </a:solidFill>
            </a:rPr>
            <a:t>revenu</a:t>
          </a:r>
          <a:r>
            <a:rPr lang="fr-FR" sz="1100"/>
            <a:t>) en abscisse.</a:t>
          </a:r>
        </a:p>
        <a:p>
          <a:r>
            <a:rPr lang="fr-FR" sz="1100"/>
            <a:t>Or, comme dans le tableau de données, la colonne de  l'endogène (la consommation) est</a:t>
          </a:r>
          <a:r>
            <a:rPr lang="fr-FR" sz="1100" baseline="0"/>
            <a:t> </a:t>
          </a:r>
          <a:r>
            <a:rPr lang="fr-FR" sz="1100" b="1" baseline="0"/>
            <a:t>avant</a:t>
          </a:r>
          <a:r>
            <a:rPr lang="fr-FR" sz="1100" baseline="0"/>
            <a:t> la colonne de l'exogène (revenu), par défaut, si on sélectionne les 2 colonnes, l'endogène consommation ira en </a:t>
          </a:r>
          <a:r>
            <a:rPr lang="fr-FR" sz="1100"/>
            <a:t>abscisse,</a:t>
          </a:r>
        </a:p>
        <a:p>
          <a:r>
            <a:rPr lang="fr-FR" sz="1100"/>
            <a:t>Il</a:t>
          </a:r>
          <a:r>
            <a:rPr lang="fr-FR" sz="1100" baseline="0"/>
            <a:t> convient dinverser l'ordre des colonnes comme ci-contre</a:t>
          </a:r>
          <a:endParaRPr lang="fr-FR" sz="1100"/>
        </a:p>
      </xdr:txBody>
    </xdr:sp>
    <xdr:clientData/>
  </xdr:twoCellAnchor>
  <xdr:twoCellAnchor>
    <xdr:from>
      <xdr:col>5</xdr:col>
      <xdr:colOff>533400</xdr:colOff>
      <xdr:row>76</xdr:row>
      <xdr:rowOff>95250</xdr:rowOff>
    </xdr:from>
    <xdr:to>
      <xdr:col>11</xdr:col>
      <xdr:colOff>457200</xdr:colOff>
      <xdr:row>82</xdr:row>
      <xdr:rowOff>180975</xdr:rowOff>
    </xdr:to>
    <xdr:sp macro="" textlink="">
      <xdr:nvSpPr>
        <xdr:cNvPr id="9" name="ZoneTexte 8"/>
        <xdr:cNvSpPr txBox="1"/>
      </xdr:nvSpPr>
      <xdr:spPr>
        <a:xfrm>
          <a:off x="6334125" y="15220950"/>
          <a:ext cx="5219700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Le</a:t>
          </a:r>
          <a:r>
            <a:rPr lang="fr-FR" sz="1100" baseline="0"/>
            <a:t> paramètre béta2 est significativement différent de 0 car la statistique t est largemetn supérieure à 2 et que 0 n'appartient pas à l'intervalle de confiance [0,75;0,97].</a:t>
          </a:r>
        </a:p>
        <a:p>
          <a:r>
            <a:rPr lang="fr-FR" sz="1100" baseline="0"/>
            <a:t>LE coefficient de détermination R² est élevé.</a:t>
          </a:r>
        </a:p>
        <a:p>
          <a:r>
            <a:rPr lang="fr-FR" sz="1100" baseline="0"/>
            <a:t>Cette estimation semble donc correcte MAIS attention elle n'est basée que sur 12 observations, LEs résultats ne sont donc </a:t>
          </a:r>
          <a:r>
            <a:rPr lang="fr-FR" sz="1100" baseline="0">
              <a:solidFill>
                <a:srgbClr val="FF0000"/>
              </a:solidFill>
            </a:rPr>
            <a:t>pas fiables </a:t>
          </a:r>
          <a:r>
            <a:rPr lang="fr-FR" sz="1100" baseline="0"/>
            <a:t>!</a:t>
          </a:r>
          <a:endParaRPr lang="fr-FR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0.76977</cdr:x>
      <cdr:y>0.29684</cdr:y>
    </cdr:from>
    <cdr:to>
      <cdr:x>0.77036</cdr:x>
      <cdr:y>0.35393</cdr:y>
    </cdr:to>
    <cdr:cxnSp macro="">
      <cdr:nvCxnSpPr>
        <cdr:cNvPr id="3" name="Connecteur droit avec flèche 2"/>
        <cdr:cNvCxnSpPr/>
      </cdr:nvCxnSpPr>
      <cdr:spPr>
        <a:xfrm xmlns:a="http://schemas.openxmlformats.org/drawingml/2006/main" flipH="1">
          <a:off x="4725506" y="1162051"/>
          <a:ext cx="3658" cy="22351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C000"/>
          </a:solidFill>
          <a:headEnd type="triangle"/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0.80295</cdr:x>
      <cdr:y>0.32117</cdr:y>
    </cdr:from>
    <cdr:to>
      <cdr:x>0.96587</cdr:x>
      <cdr:y>0.38686</cdr:y>
    </cdr:to>
    <cdr:sp macro="" textlink="">
      <cdr:nvSpPr>
        <cdr:cNvPr id="5" name="ZoneTexte 4"/>
        <cdr:cNvSpPr txBox="1"/>
      </cdr:nvSpPr>
      <cdr:spPr>
        <a:xfrm xmlns:a="http://schemas.openxmlformats.org/drawingml/2006/main">
          <a:off x="4929188" y="1257301"/>
          <a:ext cx="100012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fr-FR" sz="1100">
              <a:solidFill>
                <a:srgbClr val="FF9900"/>
              </a:solidFill>
            </a:rPr>
            <a:t>e8=résidu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771525</xdr:colOff>
      <xdr:row>6</xdr:row>
      <xdr:rowOff>190500</xdr:rowOff>
    </xdr:from>
    <xdr:to>
      <xdr:col>16</xdr:col>
      <xdr:colOff>152400</xdr:colOff>
      <xdr:row>20</xdr:row>
      <xdr:rowOff>133350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114300</xdr:colOff>
      <xdr:row>68</xdr:row>
      <xdr:rowOff>0</xdr:rowOff>
    </xdr:from>
    <xdr:to>
      <xdr:col>10</xdr:col>
      <xdr:colOff>1028700</xdr:colOff>
      <xdr:row>72</xdr:row>
      <xdr:rowOff>152400</xdr:rowOff>
    </xdr:to>
    <xdr:sp macro="" textlink="">
      <xdr:nvSpPr>
        <xdr:cNvPr id="5" name="ZoneTexte 4"/>
        <xdr:cNvSpPr txBox="1"/>
      </xdr:nvSpPr>
      <xdr:spPr>
        <a:xfrm>
          <a:off x="5153025" y="13496925"/>
          <a:ext cx="3962400" cy="9239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7°) La</a:t>
          </a:r>
          <a:r>
            <a:rPr lang="fr-FR" sz="1100" baseline="0"/>
            <a:t> statistique t associée au coefficient estimé du Prix étant supérieur à 2 en valeur absolue, 14,807&gt;2, on peut dire que le béta2 est significativement différent de 0.</a:t>
          </a:r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7</xdr:row>
      <xdr:rowOff>57150</xdr:rowOff>
    </xdr:from>
    <xdr:to>
      <xdr:col>9</xdr:col>
      <xdr:colOff>76200</xdr:colOff>
      <xdr:row>21</xdr:row>
      <xdr:rowOff>95250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409575</xdr:colOff>
      <xdr:row>7</xdr:row>
      <xdr:rowOff>95250</xdr:rowOff>
    </xdr:from>
    <xdr:to>
      <xdr:col>21</xdr:col>
      <xdr:colOff>409575</xdr:colOff>
      <xdr:row>21</xdr:row>
      <xdr:rowOff>133350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gueguen\AppData\Local\Temp\TD2%20corrig&#2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rcice 1"/>
      <sheetName val="Exercice 2"/>
      <sheetName val="Exercice 3"/>
    </sheetNames>
    <sheetDataSet>
      <sheetData sheetId="0">
        <row r="3">
          <cell r="B3" t="str">
            <v>Consommation</v>
          </cell>
          <cell r="C3" t="str">
            <v>revenu</v>
          </cell>
        </row>
        <row r="4">
          <cell r="B4">
            <v>102</v>
          </cell>
          <cell r="C4">
            <v>114</v>
          </cell>
        </row>
        <row r="5">
          <cell r="B5">
            <v>106</v>
          </cell>
          <cell r="C5">
            <v>118</v>
          </cell>
        </row>
        <row r="6">
          <cell r="B6">
            <v>108</v>
          </cell>
          <cell r="C6">
            <v>126</v>
          </cell>
        </row>
        <row r="7">
          <cell r="B7">
            <v>110</v>
          </cell>
          <cell r="C7">
            <v>130</v>
          </cell>
        </row>
        <row r="8">
          <cell r="B8">
            <v>122</v>
          </cell>
          <cell r="C8">
            <v>136</v>
          </cell>
        </row>
        <row r="9">
          <cell r="B9">
            <v>124</v>
          </cell>
          <cell r="C9">
            <v>140</v>
          </cell>
        </row>
        <row r="10">
          <cell r="B10">
            <v>128</v>
          </cell>
          <cell r="C10">
            <v>148</v>
          </cell>
        </row>
        <row r="11">
          <cell r="B11">
            <v>130</v>
          </cell>
          <cell r="C11">
            <v>156</v>
          </cell>
        </row>
        <row r="12">
          <cell r="B12">
            <v>142</v>
          </cell>
          <cell r="C12">
            <v>160</v>
          </cell>
        </row>
        <row r="13">
          <cell r="B13">
            <v>148</v>
          </cell>
          <cell r="C13">
            <v>164</v>
          </cell>
        </row>
        <row r="14">
          <cell r="B14">
            <v>150</v>
          </cell>
          <cell r="C14">
            <v>170</v>
          </cell>
        </row>
        <row r="15">
          <cell r="B15">
            <v>154</v>
          </cell>
          <cell r="C15">
            <v>178</v>
          </cell>
        </row>
        <row r="20">
          <cell r="I20" t="str">
            <v>Consommation</v>
          </cell>
        </row>
        <row r="21">
          <cell r="H21">
            <v>114</v>
          </cell>
          <cell r="I21">
            <v>102</v>
          </cell>
        </row>
        <row r="22">
          <cell r="H22">
            <v>118</v>
          </cell>
          <cell r="I22">
            <v>106</v>
          </cell>
        </row>
        <row r="23">
          <cell r="H23">
            <v>126</v>
          </cell>
          <cell r="I23">
            <v>108</v>
          </cell>
        </row>
        <row r="24">
          <cell r="H24">
            <v>130</v>
          </cell>
          <cell r="I24">
            <v>110</v>
          </cell>
        </row>
        <row r="25">
          <cell r="H25">
            <v>136</v>
          </cell>
          <cell r="I25">
            <v>122</v>
          </cell>
        </row>
        <row r="26">
          <cell r="H26">
            <v>140</v>
          </cell>
          <cell r="I26">
            <v>124</v>
          </cell>
        </row>
        <row r="27">
          <cell r="H27">
            <v>148</v>
          </cell>
          <cell r="I27">
            <v>128</v>
          </cell>
        </row>
        <row r="28">
          <cell r="H28">
            <v>156</v>
          </cell>
          <cell r="I28">
            <v>130</v>
          </cell>
        </row>
        <row r="29">
          <cell r="H29">
            <v>160</v>
          </cell>
          <cell r="I29">
            <v>142</v>
          </cell>
        </row>
        <row r="30">
          <cell r="H30">
            <v>164</v>
          </cell>
          <cell r="I30">
            <v>148</v>
          </cell>
        </row>
        <row r="31">
          <cell r="H31">
            <v>170</v>
          </cell>
          <cell r="I31">
            <v>150</v>
          </cell>
        </row>
        <row r="32">
          <cell r="H32">
            <v>178</v>
          </cell>
          <cell r="I32">
            <v>154</v>
          </cell>
        </row>
      </sheetData>
      <sheetData sheetId="1">
        <row r="2">
          <cell r="B2" t="str">
            <v>prix</v>
          </cell>
        </row>
        <row r="3">
          <cell r="A3">
            <v>240</v>
          </cell>
          <cell r="B3">
            <v>150</v>
          </cell>
        </row>
        <row r="4">
          <cell r="A4">
            <v>280</v>
          </cell>
          <cell r="B4">
            <v>190</v>
          </cell>
        </row>
        <row r="5">
          <cell r="A5">
            <v>320</v>
          </cell>
          <cell r="B5">
            <v>230</v>
          </cell>
        </row>
        <row r="6">
          <cell r="A6">
            <v>360</v>
          </cell>
          <cell r="B6">
            <v>250</v>
          </cell>
        </row>
        <row r="7">
          <cell r="A7">
            <v>400</v>
          </cell>
          <cell r="B7">
            <v>300</v>
          </cell>
        </row>
        <row r="8">
          <cell r="A8">
            <v>420</v>
          </cell>
          <cell r="B8">
            <v>310</v>
          </cell>
        </row>
        <row r="9">
          <cell r="A9">
            <v>490</v>
          </cell>
          <cell r="B9">
            <v>350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98"/>
  <sheetViews>
    <sheetView tabSelected="1" topLeftCell="A25" workbookViewId="0">
      <selection activeCell="F74" sqref="F74:G74"/>
    </sheetView>
  </sheetViews>
  <sheetFormatPr baseColWidth="10" defaultRowHeight="15" x14ac:dyDescent="0.25"/>
  <cols>
    <col min="2" max="2" width="23.28515625" customWidth="1"/>
    <col min="3" max="3" width="21.140625" customWidth="1"/>
    <col min="5" max="5" width="19.7109375" customWidth="1"/>
    <col min="8" max="8" width="22.28515625" customWidth="1"/>
    <col min="20" max="20" width="7.5703125" customWidth="1"/>
    <col min="23" max="23" width="13.5703125" customWidth="1"/>
  </cols>
  <sheetData>
    <row r="1" spans="1:23" ht="23.25" x14ac:dyDescent="0.35">
      <c r="A1" s="39" t="s">
        <v>17</v>
      </c>
      <c r="B1" s="2"/>
      <c r="C1" s="2"/>
      <c r="D1" s="2"/>
      <c r="F1" s="18" t="s">
        <v>49</v>
      </c>
    </row>
    <row r="2" spans="1:23" ht="15.75" thickBot="1" x14ac:dyDescent="0.3">
      <c r="A2" s="2"/>
      <c r="B2" s="3" t="s">
        <v>2</v>
      </c>
      <c r="C2" s="3" t="s">
        <v>4</v>
      </c>
      <c r="D2" s="2"/>
      <c r="U2" s="2"/>
      <c r="V2" s="3" t="s">
        <v>4</v>
      </c>
      <c r="W2" s="3" t="s">
        <v>2</v>
      </c>
    </row>
    <row r="3" spans="1:23" ht="25.5" x14ac:dyDescent="0.25">
      <c r="A3" s="46" t="s">
        <v>1</v>
      </c>
      <c r="B3" s="84" t="s">
        <v>3</v>
      </c>
      <c r="C3" s="85" t="s">
        <v>102</v>
      </c>
      <c r="D3" s="2"/>
      <c r="F3" t="s">
        <v>30</v>
      </c>
      <c r="H3" s="83" t="s">
        <v>31</v>
      </c>
      <c r="I3" t="s">
        <v>36</v>
      </c>
      <c r="J3" t="s">
        <v>105</v>
      </c>
      <c r="N3" t="s">
        <v>68</v>
      </c>
      <c r="U3" s="46" t="s">
        <v>1</v>
      </c>
      <c r="V3" s="85" t="s">
        <v>102</v>
      </c>
      <c r="W3" s="84" t="s">
        <v>3</v>
      </c>
    </row>
    <row r="4" spans="1:23" x14ac:dyDescent="0.25">
      <c r="A4" s="8">
        <v>1</v>
      </c>
      <c r="B4" s="4">
        <v>102</v>
      </c>
      <c r="C4" s="9">
        <v>114</v>
      </c>
      <c r="D4" s="2"/>
      <c r="F4" t="s">
        <v>107</v>
      </c>
      <c r="U4" s="8">
        <v>1</v>
      </c>
      <c r="V4" s="9">
        <v>114</v>
      </c>
      <c r="W4" s="4">
        <v>102</v>
      </c>
    </row>
    <row r="5" spans="1:23" x14ac:dyDescent="0.25">
      <c r="A5" s="8">
        <v>2</v>
      </c>
      <c r="B5" s="4">
        <v>106</v>
      </c>
      <c r="C5" s="9">
        <v>118</v>
      </c>
      <c r="D5" s="2"/>
      <c r="U5" s="8">
        <v>2</v>
      </c>
      <c r="V5" s="9">
        <v>118</v>
      </c>
      <c r="W5" s="4">
        <v>106</v>
      </c>
    </row>
    <row r="6" spans="1:23" x14ac:dyDescent="0.25">
      <c r="A6" s="8">
        <v>3</v>
      </c>
      <c r="B6" s="4">
        <v>108</v>
      </c>
      <c r="C6" s="9">
        <v>126</v>
      </c>
      <c r="D6" s="2"/>
      <c r="U6" s="8">
        <v>3</v>
      </c>
      <c r="V6" s="9">
        <v>126</v>
      </c>
      <c r="W6" s="4">
        <v>108</v>
      </c>
    </row>
    <row r="7" spans="1:23" x14ac:dyDescent="0.25">
      <c r="A7" s="8">
        <v>4</v>
      </c>
      <c r="B7" s="4">
        <v>110</v>
      </c>
      <c r="C7" s="9">
        <v>130</v>
      </c>
      <c r="D7" s="2"/>
      <c r="U7" s="8">
        <v>4</v>
      </c>
      <c r="V7" s="9">
        <v>130</v>
      </c>
      <c r="W7" s="4">
        <v>110</v>
      </c>
    </row>
    <row r="8" spans="1:23" x14ac:dyDescent="0.25">
      <c r="A8" s="8">
        <v>5</v>
      </c>
      <c r="B8" s="4">
        <v>122</v>
      </c>
      <c r="C8" s="9">
        <v>136</v>
      </c>
      <c r="D8" s="2"/>
      <c r="U8" s="8">
        <v>5</v>
      </c>
      <c r="V8" s="9">
        <v>136</v>
      </c>
      <c r="W8" s="4">
        <v>122</v>
      </c>
    </row>
    <row r="9" spans="1:23" x14ac:dyDescent="0.25">
      <c r="A9" s="8">
        <v>6</v>
      </c>
      <c r="B9" s="4">
        <v>124</v>
      </c>
      <c r="C9" s="9">
        <v>140</v>
      </c>
      <c r="D9" s="2"/>
      <c r="U9" s="8">
        <v>6</v>
      </c>
      <c r="V9" s="9">
        <v>140</v>
      </c>
      <c r="W9" s="4">
        <v>124</v>
      </c>
    </row>
    <row r="10" spans="1:23" x14ac:dyDescent="0.25">
      <c r="A10" s="8">
        <v>7</v>
      </c>
      <c r="B10" s="4">
        <v>128</v>
      </c>
      <c r="C10" s="9">
        <v>148</v>
      </c>
      <c r="D10" s="2"/>
      <c r="U10" s="8">
        <v>7</v>
      </c>
      <c r="V10" s="9">
        <v>148</v>
      </c>
      <c r="W10" s="4">
        <v>128</v>
      </c>
    </row>
    <row r="11" spans="1:23" x14ac:dyDescent="0.25">
      <c r="A11" s="8">
        <v>8</v>
      </c>
      <c r="B11" s="4">
        <v>130</v>
      </c>
      <c r="C11" s="9">
        <v>156</v>
      </c>
      <c r="D11" s="2"/>
      <c r="U11" s="8">
        <v>8</v>
      </c>
      <c r="V11" s="9">
        <v>156</v>
      </c>
      <c r="W11" s="4">
        <v>130</v>
      </c>
    </row>
    <row r="12" spans="1:23" x14ac:dyDescent="0.25">
      <c r="A12" s="8">
        <v>9</v>
      </c>
      <c r="B12" s="4">
        <v>142</v>
      </c>
      <c r="C12" s="9">
        <v>160</v>
      </c>
      <c r="D12" s="2"/>
      <c r="U12" s="8">
        <v>9</v>
      </c>
      <c r="V12" s="9">
        <v>160</v>
      </c>
      <c r="W12" s="4">
        <v>142</v>
      </c>
    </row>
    <row r="13" spans="1:23" x14ac:dyDescent="0.25">
      <c r="A13" s="8">
        <v>10</v>
      </c>
      <c r="B13" s="4">
        <v>148</v>
      </c>
      <c r="C13" s="9">
        <v>164</v>
      </c>
      <c r="D13" s="2"/>
      <c r="U13" s="8">
        <v>10</v>
      </c>
      <c r="V13" s="9">
        <v>164</v>
      </c>
      <c r="W13" s="4">
        <v>148</v>
      </c>
    </row>
    <row r="14" spans="1:23" x14ac:dyDescent="0.25">
      <c r="A14" s="8">
        <v>11</v>
      </c>
      <c r="B14" s="4">
        <v>150</v>
      </c>
      <c r="C14" s="9">
        <v>170</v>
      </c>
      <c r="D14" s="2"/>
      <c r="U14" s="8">
        <v>11</v>
      </c>
      <c r="V14" s="9">
        <v>170</v>
      </c>
      <c r="W14" s="4">
        <v>150</v>
      </c>
    </row>
    <row r="15" spans="1:23" ht="15.75" thickBot="1" x14ac:dyDescent="0.3">
      <c r="A15" s="10">
        <v>12</v>
      </c>
      <c r="B15" s="11">
        <v>154</v>
      </c>
      <c r="C15" s="12">
        <v>178</v>
      </c>
      <c r="D15" s="2"/>
      <c r="U15" s="10">
        <v>12</v>
      </c>
      <c r="V15" s="12">
        <v>178</v>
      </c>
      <c r="W15" s="11">
        <v>154</v>
      </c>
    </row>
    <row r="16" spans="1:23" x14ac:dyDescent="0.25">
      <c r="A16" s="2"/>
      <c r="B16" s="2"/>
      <c r="C16" s="2"/>
      <c r="D16" s="2"/>
    </row>
    <row r="17" spans="1:6" x14ac:dyDescent="0.25">
      <c r="A17" s="2"/>
      <c r="B17" s="2"/>
      <c r="C17" s="2"/>
      <c r="D17" s="2"/>
    </row>
    <row r="18" spans="1:6" ht="15.75" thickBot="1" x14ac:dyDescent="0.3">
      <c r="A18" s="18" t="s">
        <v>29</v>
      </c>
      <c r="B18" s="2"/>
      <c r="C18" s="2"/>
      <c r="D18" s="2"/>
    </row>
    <row r="19" spans="1:6" ht="15.75" thickBot="1" x14ac:dyDescent="0.3">
      <c r="A19" s="13"/>
      <c r="B19" s="87" t="s">
        <v>6</v>
      </c>
      <c r="C19" s="86" t="s">
        <v>7</v>
      </c>
    </row>
    <row r="20" spans="1:6" ht="15.75" thickBot="1" x14ac:dyDescent="0.3">
      <c r="A20" s="14" t="s">
        <v>8</v>
      </c>
      <c r="B20" s="45">
        <f>AVERAGE(B4:B15)</f>
        <v>127</v>
      </c>
      <c r="C20" s="45">
        <f>AVERAGE(C4:C15)</f>
        <v>145</v>
      </c>
    </row>
    <row r="21" spans="1:6" ht="15.75" thickBot="1" x14ac:dyDescent="0.3">
      <c r="A21" s="14" t="s">
        <v>9</v>
      </c>
      <c r="B21" s="45">
        <f>VARP(B4:B15)</f>
        <v>307</v>
      </c>
      <c r="C21" s="45">
        <f>VARP(C4:C15)</f>
        <v>401</v>
      </c>
    </row>
    <row r="22" spans="1:6" ht="15.75" thickBot="1" x14ac:dyDescent="0.3">
      <c r="A22" s="14" t="s">
        <v>10</v>
      </c>
      <c r="B22" s="60">
        <f>COVAR(B4:B15,C4:C15)</f>
        <v>345.33333333333331</v>
      </c>
      <c r="C22" s="61"/>
      <c r="F22" t="s">
        <v>69</v>
      </c>
    </row>
    <row r="23" spans="1:6" x14ac:dyDescent="0.25">
      <c r="A23" s="15"/>
      <c r="B23" s="3"/>
      <c r="C23" s="3"/>
    </row>
    <row r="24" spans="1:6" x14ac:dyDescent="0.25">
      <c r="A24" s="18" t="s">
        <v>37</v>
      </c>
    </row>
    <row r="25" spans="1:6" x14ac:dyDescent="0.25">
      <c r="A25" s="18"/>
    </row>
    <row r="26" spans="1:6" ht="25.5" x14ac:dyDescent="0.25">
      <c r="A26" s="41" t="s">
        <v>12</v>
      </c>
      <c r="B26" s="44">
        <f>B22/C21</f>
        <v>0.86118038237738981</v>
      </c>
    </row>
    <row r="27" spans="1:6" ht="25.5" x14ac:dyDescent="0.25">
      <c r="A27" s="41" t="s">
        <v>11</v>
      </c>
      <c r="B27" s="44">
        <f>B20-B26*C20</f>
        <v>2.1288445552784765</v>
      </c>
    </row>
    <row r="29" spans="1:6" x14ac:dyDescent="0.25">
      <c r="A29" s="18" t="s">
        <v>38</v>
      </c>
    </row>
    <row r="31" spans="1:6" x14ac:dyDescent="0.25">
      <c r="A31" t="s">
        <v>42</v>
      </c>
    </row>
    <row r="33" spans="1:9" ht="15.75" thickBot="1" x14ac:dyDescent="0.3">
      <c r="A33" s="2"/>
      <c r="B33" s="3" t="s">
        <v>2</v>
      </c>
      <c r="C33" s="3" t="s">
        <v>4</v>
      </c>
    </row>
    <row r="34" spans="1:9" x14ac:dyDescent="0.25">
      <c r="A34" s="5" t="s">
        <v>1</v>
      </c>
      <c r="B34" s="6" t="s">
        <v>3</v>
      </c>
      <c r="C34" s="7" t="s">
        <v>5</v>
      </c>
      <c r="D34" s="66" t="s">
        <v>39</v>
      </c>
      <c r="E34" s="6" t="s">
        <v>40</v>
      </c>
      <c r="F34" s="7" t="s">
        <v>41</v>
      </c>
      <c r="G34" s="66" t="s">
        <v>70</v>
      </c>
      <c r="H34" s="6" t="s">
        <v>71</v>
      </c>
      <c r="I34" s="7" t="s">
        <v>72</v>
      </c>
    </row>
    <row r="35" spans="1:9" x14ac:dyDescent="0.25">
      <c r="A35" s="8">
        <v>1</v>
      </c>
      <c r="B35" s="4">
        <v>102</v>
      </c>
      <c r="C35" s="9">
        <v>114</v>
      </c>
      <c r="D35" s="81">
        <f>$B$27+$B$26*C35</f>
        <v>100.30340814630091</v>
      </c>
      <c r="E35" s="80">
        <f>B35-D35</f>
        <v>1.6965918536990898</v>
      </c>
      <c r="F35" s="9">
        <f>E35*E35</f>
        <v>2.8784239180381137</v>
      </c>
      <c r="G35" s="8">
        <f>C35*C35</f>
        <v>12996</v>
      </c>
      <c r="H35" s="4">
        <f>C35-$C$20</f>
        <v>-31</v>
      </c>
      <c r="I35" s="9">
        <f>H35*H35</f>
        <v>961</v>
      </c>
    </row>
    <row r="36" spans="1:9" x14ac:dyDescent="0.25">
      <c r="A36" s="8">
        <v>2</v>
      </c>
      <c r="B36" s="4">
        <v>106</v>
      </c>
      <c r="C36" s="9">
        <v>118</v>
      </c>
      <c r="D36" s="81">
        <f t="shared" ref="D36:D46" si="0">$B$27+$B$26*C36</f>
        <v>103.74812967581047</v>
      </c>
      <c r="E36" s="80">
        <f t="shared" ref="E36:E46" si="1">B36-D36</f>
        <v>2.2518703241895253</v>
      </c>
      <c r="F36" s="9">
        <f t="shared" ref="F36:F46" si="2">E36*E36</f>
        <v>5.0709199569654375</v>
      </c>
      <c r="G36" s="8">
        <f t="shared" ref="G36:G46" si="3">C36*C36</f>
        <v>13924</v>
      </c>
      <c r="H36" s="4">
        <f t="shared" ref="H36:H46" si="4">C36-$C$20</f>
        <v>-27</v>
      </c>
      <c r="I36" s="9">
        <f t="shared" ref="I36:I46" si="5">H36*H36</f>
        <v>729</v>
      </c>
    </row>
    <row r="37" spans="1:9" x14ac:dyDescent="0.25">
      <c r="A37" s="8">
        <v>3</v>
      </c>
      <c r="B37" s="4">
        <v>108</v>
      </c>
      <c r="C37" s="9">
        <v>126</v>
      </c>
      <c r="D37" s="81">
        <f t="shared" si="0"/>
        <v>110.63757273482959</v>
      </c>
      <c r="E37" s="80">
        <f t="shared" si="1"/>
        <v>-2.6375727348295896</v>
      </c>
      <c r="F37" s="9">
        <f t="shared" si="2"/>
        <v>6.9567899315164405</v>
      </c>
      <c r="G37" s="8">
        <f t="shared" si="3"/>
        <v>15876</v>
      </c>
      <c r="H37" s="4">
        <f t="shared" si="4"/>
        <v>-19</v>
      </c>
      <c r="I37" s="9">
        <f t="shared" si="5"/>
        <v>361</v>
      </c>
    </row>
    <row r="38" spans="1:9" x14ac:dyDescent="0.25">
      <c r="A38" s="8">
        <v>4</v>
      </c>
      <c r="B38" s="4">
        <v>110</v>
      </c>
      <c r="C38" s="9">
        <v>130</v>
      </c>
      <c r="D38" s="81">
        <f t="shared" si="0"/>
        <v>114.08229426433915</v>
      </c>
      <c r="E38" s="80">
        <f t="shared" si="1"/>
        <v>-4.0822942643391542</v>
      </c>
      <c r="F38" s="9">
        <f t="shared" si="2"/>
        <v>16.665126460656356</v>
      </c>
      <c r="G38" s="8">
        <f t="shared" si="3"/>
        <v>16900</v>
      </c>
      <c r="H38" s="4">
        <f t="shared" si="4"/>
        <v>-15</v>
      </c>
      <c r="I38" s="9">
        <f t="shared" si="5"/>
        <v>225</v>
      </c>
    </row>
    <row r="39" spans="1:9" x14ac:dyDescent="0.25">
      <c r="A39" s="8">
        <v>5</v>
      </c>
      <c r="B39" s="4">
        <v>122</v>
      </c>
      <c r="C39" s="9">
        <v>136</v>
      </c>
      <c r="D39" s="81">
        <f t="shared" si="0"/>
        <v>119.24937655860349</v>
      </c>
      <c r="E39" s="80">
        <f t="shared" si="1"/>
        <v>2.7506234413965132</v>
      </c>
      <c r="F39" s="9">
        <f t="shared" si="2"/>
        <v>7.5659293163599974</v>
      </c>
      <c r="G39" s="8">
        <f t="shared" si="3"/>
        <v>18496</v>
      </c>
      <c r="H39" s="4">
        <f t="shared" si="4"/>
        <v>-9</v>
      </c>
      <c r="I39" s="9">
        <f t="shared" si="5"/>
        <v>81</v>
      </c>
    </row>
    <row r="40" spans="1:9" x14ac:dyDescent="0.25">
      <c r="A40" s="8">
        <v>6</v>
      </c>
      <c r="B40" s="4">
        <v>124</v>
      </c>
      <c r="C40" s="9">
        <v>140</v>
      </c>
      <c r="D40" s="81">
        <f t="shared" si="0"/>
        <v>122.69409808811305</v>
      </c>
      <c r="E40" s="80">
        <f t="shared" si="1"/>
        <v>1.3059019118869486</v>
      </c>
      <c r="F40" s="9">
        <f t="shared" si="2"/>
        <v>1.7053798034699876</v>
      </c>
      <c r="G40" s="8">
        <f t="shared" si="3"/>
        <v>19600</v>
      </c>
      <c r="H40" s="4">
        <f t="shared" si="4"/>
        <v>-5</v>
      </c>
      <c r="I40" s="9">
        <f t="shared" si="5"/>
        <v>25</v>
      </c>
    </row>
    <row r="41" spans="1:9" x14ac:dyDescent="0.25">
      <c r="A41" s="8">
        <v>7</v>
      </c>
      <c r="B41" s="4">
        <v>128</v>
      </c>
      <c r="C41" s="9">
        <v>148</v>
      </c>
      <c r="D41" s="81">
        <f t="shared" si="0"/>
        <v>129.58354114713217</v>
      </c>
      <c r="E41" s="80">
        <f t="shared" si="1"/>
        <v>-1.5835411471321663</v>
      </c>
      <c r="F41" s="9">
        <f t="shared" si="2"/>
        <v>2.5076025646606572</v>
      </c>
      <c r="G41" s="8">
        <f t="shared" si="3"/>
        <v>21904</v>
      </c>
      <c r="H41" s="4">
        <f t="shared" si="4"/>
        <v>3</v>
      </c>
      <c r="I41" s="9">
        <f t="shared" si="5"/>
        <v>9</v>
      </c>
    </row>
    <row r="42" spans="1:9" x14ac:dyDescent="0.25">
      <c r="A42" s="8">
        <v>8</v>
      </c>
      <c r="B42" s="4">
        <v>130</v>
      </c>
      <c r="C42" s="9">
        <v>156</v>
      </c>
      <c r="D42" s="81">
        <f t="shared" si="0"/>
        <v>136.4729842061513</v>
      </c>
      <c r="E42" s="80">
        <f t="shared" si="1"/>
        <v>-6.4729842061512954</v>
      </c>
      <c r="F42" s="9">
        <f t="shared" si="2"/>
        <v>41.899524533084119</v>
      </c>
      <c r="G42" s="8">
        <f t="shared" si="3"/>
        <v>24336</v>
      </c>
      <c r="H42" s="4">
        <f t="shared" si="4"/>
        <v>11</v>
      </c>
      <c r="I42" s="9">
        <f t="shared" si="5"/>
        <v>121</v>
      </c>
    </row>
    <row r="43" spans="1:9" x14ac:dyDescent="0.25">
      <c r="A43" s="8">
        <v>9</v>
      </c>
      <c r="B43" s="4">
        <v>142</v>
      </c>
      <c r="C43" s="9">
        <v>160</v>
      </c>
      <c r="D43" s="81">
        <f t="shared" si="0"/>
        <v>139.91770573566083</v>
      </c>
      <c r="E43" s="80">
        <f t="shared" si="1"/>
        <v>2.0822942643391684</v>
      </c>
      <c r="F43" s="9">
        <f t="shared" si="2"/>
        <v>4.3359494032997983</v>
      </c>
      <c r="G43" s="8">
        <f t="shared" si="3"/>
        <v>25600</v>
      </c>
      <c r="H43" s="4">
        <f t="shared" si="4"/>
        <v>15</v>
      </c>
      <c r="I43" s="9">
        <f t="shared" si="5"/>
        <v>225</v>
      </c>
    </row>
    <row r="44" spans="1:9" x14ac:dyDescent="0.25">
      <c r="A44" s="8">
        <v>10</v>
      </c>
      <c r="B44" s="4">
        <v>148</v>
      </c>
      <c r="C44" s="9">
        <v>164</v>
      </c>
      <c r="D44" s="81">
        <f t="shared" si="0"/>
        <v>143.3624272651704</v>
      </c>
      <c r="E44" s="80">
        <f t="shared" si="1"/>
        <v>4.6375727348296039</v>
      </c>
      <c r="F44" s="9">
        <f t="shared" si="2"/>
        <v>21.50708087083493</v>
      </c>
      <c r="G44" s="8">
        <f t="shared" si="3"/>
        <v>26896</v>
      </c>
      <c r="H44" s="4">
        <f t="shared" si="4"/>
        <v>19</v>
      </c>
      <c r="I44" s="9">
        <f t="shared" si="5"/>
        <v>361</v>
      </c>
    </row>
    <row r="45" spans="1:9" x14ac:dyDescent="0.25">
      <c r="A45" s="8">
        <v>11</v>
      </c>
      <c r="B45" s="4">
        <v>150</v>
      </c>
      <c r="C45" s="9">
        <v>170</v>
      </c>
      <c r="D45" s="81">
        <f t="shared" si="0"/>
        <v>148.52950955943476</v>
      </c>
      <c r="E45" s="80">
        <f t="shared" si="1"/>
        <v>1.4704904405652428</v>
      </c>
      <c r="F45" s="9">
        <f t="shared" si="2"/>
        <v>2.1623421357937618</v>
      </c>
      <c r="G45" s="8">
        <f t="shared" si="3"/>
        <v>28900</v>
      </c>
      <c r="H45" s="4">
        <f t="shared" si="4"/>
        <v>25</v>
      </c>
      <c r="I45" s="9">
        <f t="shared" si="5"/>
        <v>625</v>
      </c>
    </row>
    <row r="46" spans="1:9" ht="15.75" thickBot="1" x14ac:dyDescent="0.3">
      <c r="A46" s="10">
        <v>12</v>
      </c>
      <c r="B46" s="11">
        <v>154</v>
      </c>
      <c r="C46" s="12">
        <v>178</v>
      </c>
      <c r="D46" s="81">
        <f t="shared" si="0"/>
        <v>155.41895261845386</v>
      </c>
      <c r="E46" s="80">
        <f t="shared" si="1"/>
        <v>-1.4189526184538579</v>
      </c>
      <c r="F46" s="9">
        <f t="shared" si="2"/>
        <v>2.0134265334170598</v>
      </c>
      <c r="G46" s="8">
        <f t="shared" si="3"/>
        <v>31684</v>
      </c>
      <c r="H46" s="4">
        <f t="shared" si="4"/>
        <v>33</v>
      </c>
      <c r="I46" s="9">
        <f t="shared" si="5"/>
        <v>1089</v>
      </c>
    </row>
    <row r="47" spans="1:9" x14ac:dyDescent="0.25">
      <c r="E47" s="64">
        <f>SUM(E35:E46)</f>
        <v>2.8421709430404007E-14</v>
      </c>
      <c r="F47" s="92">
        <f>SUM(F35:F46)</f>
        <v>115.26849542809666</v>
      </c>
      <c r="G47" s="65">
        <f>SUM(G35:G46)</f>
        <v>257112</v>
      </c>
      <c r="H47" s="67"/>
      <c r="I47" s="65">
        <f>SUM(I35:I46)</f>
        <v>4812</v>
      </c>
    </row>
    <row r="48" spans="1:9" x14ac:dyDescent="0.25">
      <c r="A48" s="62" t="s">
        <v>73</v>
      </c>
      <c r="B48" s="62"/>
      <c r="C48" s="77">
        <f>F47/(12-2)</f>
        <v>11.526849542809666</v>
      </c>
    </row>
    <row r="50" spans="1:14" x14ac:dyDescent="0.25">
      <c r="A50" s="62" t="s">
        <v>18</v>
      </c>
      <c r="B50" s="62"/>
      <c r="C50" s="43">
        <f>(C48/12)*(G47/I47)</f>
        <v>51.324662989243542</v>
      </c>
      <c r="H50" s="30"/>
      <c r="I50" s="30"/>
      <c r="J50" s="30"/>
      <c r="K50" s="30"/>
      <c r="L50" s="30"/>
      <c r="M50" s="30"/>
      <c r="N50" s="30"/>
    </row>
    <row r="51" spans="1:14" x14ac:dyDescent="0.25">
      <c r="A51" s="63" t="s">
        <v>19</v>
      </c>
      <c r="B51" s="63"/>
      <c r="C51" s="91">
        <f>SQRT(C50)</f>
        <v>7.164123323145934</v>
      </c>
      <c r="D51" s="31"/>
      <c r="H51" s="30"/>
      <c r="I51" s="30"/>
      <c r="J51" s="30"/>
      <c r="K51" s="30"/>
      <c r="L51" s="30"/>
      <c r="M51" s="30"/>
      <c r="N51" s="30"/>
    </row>
    <row r="52" spans="1:14" x14ac:dyDescent="0.25">
      <c r="A52" s="2"/>
      <c r="B52" s="2"/>
      <c r="H52" s="30"/>
      <c r="I52" s="30"/>
      <c r="J52" s="30"/>
      <c r="K52" s="30"/>
      <c r="L52" s="30"/>
      <c r="M52" s="30"/>
      <c r="N52" s="30"/>
    </row>
    <row r="53" spans="1:14" x14ac:dyDescent="0.25">
      <c r="A53" s="42" t="s">
        <v>20</v>
      </c>
      <c r="B53" s="38"/>
      <c r="C53" s="43">
        <f>C48/I47</f>
        <v>2.3954383921050842E-3</v>
      </c>
      <c r="H53" s="30"/>
      <c r="I53" s="30"/>
      <c r="J53" s="30"/>
      <c r="K53" s="30"/>
      <c r="L53" s="30"/>
      <c r="M53" s="30"/>
      <c r="N53" s="30"/>
    </row>
    <row r="54" spans="1:14" x14ac:dyDescent="0.25">
      <c r="A54" s="63" t="s">
        <v>19</v>
      </c>
      <c r="B54" s="63"/>
      <c r="C54" s="91">
        <f>SQRT(C53)</f>
        <v>4.8943215996755711E-2</v>
      </c>
      <c r="D54" s="31"/>
      <c r="H54" s="30"/>
      <c r="I54" s="30"/>
      <c r="J54" s="30"/>
      <c r="K54" s="30"/>
      <c r="L54" s="30"/>
      <c r="M54" s="30"/>
      <c r="N54" s="30"/>
    </row>
    <row r="55" spans="1:14" x14ac:dyDescent="0.25">
      <c r="H55" s="30"/>
      <c r="I55" s="30"/>
      <c r="J55" s="30"/>
      <c r="K55" s="30"/>
      <c r="L55" s="30"/>
      <c r="M55" s="30"/>
      <c r="N55" s="30"/>
    </row>
    <row r="56" spans="1:14" x14ac:dyDescent="0.25">
      <c r="A56" s="18" t="s">
        <v>43</v>
      </c>
    </row>
    <row r="57" spans="1:14" x14ac:dyDescent="0.25">
      <c r="A57" t="s">
        <v>74</v>
      </c>
    </row>
    <row r="58" spans="1:14" ht="15.75" thickBot="1" x14ac:dyDescent="0.3"/>
    <row r="59" spans="1:14" x14ac:dyDescent="0.25">
      <c r="A59" s="70" t="s">
        <v>75</v>
      </c>
      <c r="B59" s="70"/>
    </row>
    <row r="60" spans="1:14" x14ac:dyDescent="0.25">
      <c r="A60" s="1" t="s">
        <v>76</v>
      </c>
      <c r="B60" s="1">
        <v>0.9842311969324965</v>
      </c>
    </row>
    <row r="61" spans="1:14" x14ac:dyDescent="0.25">
      <c r="A61" s="1" t="s">
        <v>77</v>
      </c>
      <c r="B61" s="1">
        <v>0.9687110490151748</v>
      </c>
    </row>
    <row r="62" spans="1:14" x14ac:dyDescent="0.25">
      <c r="A62" s="1" t="s">
        <v>77</v>
      </c>
      <c r="B62" s="1">
        <v>0.96558215391669222</v>
      </c>
    </row>
    <row r="63" spans="1:14" x14ac:dyDescent="0.25">
      <c r="A63" s="1" t="s">
        <v>78</v>
      </c>
      <c r="B63" s="1">
        <v>3.3951214327045269</v>
      </c>
    </row>
    <row r="64" spans="1:14" ht="15.75" thickBot="1" x14ac:dyDescent="0.3">
      <c r="A64" s="68" t="s">
        <v>79</v>
      </c>
      <c r="B64" s="68">
        <v>12</v>
      </c>
    </row>
    <row r="66" spans="1:9" ht="15.75" thickBot="1" x14ac:dyDescent="0.3">
      <c r="A66" t="s">
        <v>80</v>
      </c>
    </row>
    <row r="67" spans="1:9" x14ac:dyDescent="0.25">
      <c r="A67" s="69"/>
      <c r="B67" s="69" t="s">
        <v>85</v>
      </c>
      <c r="C67" s="69" t="s">
        <v>86</v>
      </c>
      <c r="D67" s="69" t="s">
        <v>87</v>
      </c>
      <c r="E67" s="69" t="s">
        <v>88</v>
      </c>
      <c r="F67" s="69" t="s">
        <v>89</v>
      </c>
    </row>
    <row r="68" spans="1:9" x14ac:dyDescent="0.25">
      <c r="A68" s="1" t="s">
        <v>81</v>
      </c>
      <c r="B68" s="1">
        <v>1</v>
      </c>
      <c r="C68" s="1">
        <v>3568.7315045719038</v>
      </c>
      <c r="D68" s="1">
        <v>3568.7315045719038</v>
      </c>
      <c r="E68" s="1">
        <v>309.60163844578426</v>
      </c>
      <c r="F68" s="1">
        <v>7.4781809111251034E-9</v>
      </c>
    </row>
    <row r="69" spans="1:9" x14ac:dyDescent="0.25">
      <c r="A69" s="1" t="s">
        <v>82</v>
      </c>
      <c r="B69" s="1">
        <v>10</v>
      </c>
      <c r="C69" s="21">
        <v>115.2684954280964</v>
      </c>
      <c r="D69" s="76">
        <v>11.526849542809639</v>
      </c>
      <c r="E69" s="1"/>
      <c r="F69" s="1"/>
    </row>
    <row r="70" spans="1:9" ht="15.75" thickBot="1" x14ac:dyDescent="0.3">
      <c r="A70" s="68" t="s">
        <v>83</v>
      </c>
      <c r="B70" s="68">
        <v>11</v>
      </c>
      <c r="C70" s="68">
        <v>3684</v>
      </c>
      <c r="D70" s="68"/>
      <c r="E70" s="68"/>
      <c r="F70" s="68"/>
    </row>
    <row r="71" spans="1:9" ht="15.75" thickBot="1" x14ac:dyDescent="0.3"/>
    <row r="72" spans="1:9" x14ac:dyDescent="0.25">
      <c r="A72" s="69"/>
      <c r="B72" s="69" t="s">
        <v>90</v>
      </c>
      <c r="C72" s="69" t="s">
        <v>78</v>
      </c>
      <c r="D72" s="69" t="s">
        <v>91</v>
      </c>
      <c r="E72" s="69" t="s">
        <v>92</v>
      </c>
      <c r="F72" s="69" t="s">
        <v>93</v>
      </c>
      <c r="G72" s="69" t="s">
        <v>94</v>
      </c>
      <c r="H72" s="69" t="s">
        <v>95</v>
      </c>
      <c r="I72" s="69" t="s">
        <v>96</v>
      </c>
    </row>
    <row r="73" spans="1:9" x14ac:dyDescent="0.25">
      <c r="A73" s="1" t="s">
        <v>84</v>
      </c>
      <c r="B73" s="71">
        <v>2.1288445552784623</v>
      </c>
      <c r="C73" s="34">
        <v>7.1641233231459269</v>
      </c>
      <c r="D73" s="1">
        <v>0.29715353285454599</v>
      </c>
      <c r="E73" s="1">
        <v>0.77243024045369302</v>
      </c>
      <c r="F73" s="1">
        <v>-13.833816961443997</v>
      </c>
      <c r="G73" s="1">
        <v>18.091506072000922</v>
      </c>
      <c r="H73" s="1">
        <v>-13.833816961443997</v>
      </c>
      <c r="I73" s="1">
        <v>18.091506072000922</v>
      </c>
    </row>
    <row r="74" spans="1:9" ht="15.75" thickBot="1" x14ac:dyDescent="0.3">
      <c r="A74" s="88" t="s">
        <v>102</v>
      </c>
      <c r="B74" s="72">
        <v>0.86118038237738992</v>
      </c>
      <c r="C74" s="78">
        <v>4.8943215996755662E-2</v>
      </c>
      <c r="D74" s="105">
        <v>17.595500517057882</v>
      </c>
      <c r="E74" s="68">
        <v>7.4781809111251034E-9</v>
      </c>
      <c r="F74" s="105">
        <v>0.75212810127386254</v>
      </c>
      <c r="G74" s="105">
        <v>0.9702326634809173</v>
      </c>
      <c r="H74" s="68">
        <v>0.75212810127386254</v>
      </c>
      <c r="I74" s="68">
        <v>0.9702326634809173</v>
      </c>
    </row>
    <row r="78" spans="1:9" x14ac:dyDescent="0.25">
      <c r="A78" t="s">
        <v>97</v>
      </c>
    </row>
    <row r="79" spans="1:9" ht="15.75" thickBot="1" x14ac:dyDescent="0.3"/>
    <row r="80" spans="1:9" x14ac:dyDescent="0.25">
      <c r="A80" s="69" t="s">
        <v>13</v>
      </c>
      <c r="B80" s="69" t="s">
        <v>98</v>
      </c>
      <c r="C80" s="69" t="s">
        <v>82</v>
      </c>
    </row>
    <row r="81" spans="1:3" x14ac:dyDescent="0.25">
      <c r="A81" s="1">
        <v>1</v>
      </c>
      <c r="B81" s="89">
        <v>100.30340814630091</v>
      </c>
      <c r="C81" s="21">
        <v>1.6965918536990898</v>
      </c>
    </row>
    <row r="82" spans="1:3" x14ac:dyDescent="0.25">
      <c r="A82" s="1">
        <v>2</v>
      </c>
      <c r="B82" s="89">
        <v>103.74812967581047</v>
      </c>
      <c r="C82" s="21">
        <v>2.2518703241895253</v>
      </c>
    </row>
    <row r="83" spans="1:3" x14ac:dyDescent="0.25">
      <c r="A83" s="1">
        <v>3</v>
      </c>
      <c r="B83" s="89">
        <v>110.63757273482959</v>
      </c>
      <c r="C83" s="21">
        <v>-2.6375727348295896</v>
      </c>
    </row>
    <row r="84" spans="1:3" x14ac:dyDescent="0.25">
      <c r="A84" s="1">
        <v>4</v>
      </c>
      <c r="B84" s="89">
        <v>114.08229426433915</v>
      </c>
      <c r="C84" s="21">
        <v>-4.0822942643391542</v>
      </c>
    </row>
    <row r="85" spans="1:3" x14ac:dyDescent="0.25">
      <c r="A85" s="1">
        <v>5</v>
      </c>
      <c r="B85" s="89">
        <v>119.24937655860349</v>
      </c>
      <c r="C85" s="21">
        <v>2.7506234413965132</v>
      </c>
    </row>
    <row r="86" spans="1:3" x14ac:dyDescent="0.25">
      <c r="A86" s="1">
        <v>6</v>
      </c>
      <c r="B86" s="89">
        <v>122.69409808811305</v>
      </c>
      <c r="C86" s="21">
        <v>1.3059019118869486</v>
      </c>
    </row>
    <row r="87" spans="1:3" x14ac:dyDescent="0.25">
      <c r="A87" s="1">
        <v>7</v>
      </c>
      <c r="B87" s="89">
        <v>129.58354114713217</v>
      </c>
      <c r="C87" s="21">
        <v>-1.5835411471321663</v>
      </c>
    </row>
    <row r="88" spans="1:3" x14ac:dyDescent="0.25">
      <c r="A88" s="1">
        <v>8</v>
      </c>
      <c r="B88" s="89">
        <v>136.4729842061513</v>
      </c>
      <c r="C88" s="21">
        <v>-6.4729842061512954</v>
      </c>
    </row>
    <row r="89" spans="1:3" x14ac:dyDescent="0.25">
      <c r="A89" s="1">
        <v>9</v>
      </c>
      <c r="B89" s="89">
        <v>139.91770573566083</v>
      </c>
      <c r="C89" s="21">
        <v>2.0822942643391684</v>
      </c>
    </row>
    <row r="90" spans="1:3" x14ac:dyDescent="0.25">
      <c r="A90" s="1">
        <v>10</v>
      </c>
      <c r="B90" s="89">
        <v>143.36242726517042</v>
      </c>
      <c r="C90" s="21">
        <v>4.6375727348295754</v>
      </c>
    </row>
    <row r="91" spans="1:3" x14ac:dyDescent="0.25">
      <c r="A91" s="1">
        <v>11</v>
      </c>
      <c r="B91" s="89">
        <v>148.52950955943476</v>
      </c>
      <c r="C91" s="21">
        <v>1.4704904405652428</v>
      </c>
    </row>
    <row r="92" spans="1:3" ht="15.75" thickBot="1" x14ac:dyDescent="0.3">
      <c r="A92" s="68">
        <v>12</v>
      </c>
      <c r="B92" s="90">
        <v>155.41895261845389</v>
      </c>
      <c r="C92" s="79">
        <v>-1.4189526184538863</v>
      </c>
    </row>
    <row r="95" spans="1:3" x14ac:dyDescent="0.25">
      <c r="A95" s="82" t="s">
        <v>99</v>
      </c>
    </row>
    <row r="98" spans="1:6" x14ac:dyDescent="0.25">
      <c r="A98" t="s">
        <v>101</v>
      </c>
      <c r="E98" s="83">
        <f>(C20/B20)*B26</f>
        <v>0.98323744444662609</v>
      </c>
      <c r="F98" t="s">
        <v>100</v>
      </c>
    </row>
  </sheetData>
  <mergeCells count="5">
    <mergeCell ref="B22:C22"/>
    <mergeCell ref="A50:B50"/>
    <mergeCell ref="A51:B51"/>
    <mergeCell ref="A54:B54"/>
    <mergeCell ref="A48:B48"/>
  </mergeCells>
  <dataValidations count="1">
    <dataValidation type="list" allowBlank="1" showInputMessage="1" showErrorMessage="1" sqref="H3">
      <formula1>Type_de_données</formula1>
    </dataValidation>
  </dataValidation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Q80"/>
  <sheetViews>
    <sheetView workbookViewId="0">
      <selection activeCell="K4" sqref="K4"/>
    </sheetView>
  </sheetViews>
  <sheetFormatPr baseColWidth="10" defaultRowHeight="15" x14ac:dyDescent="0.25"/>
  <cols>
    <col min="1" max="1" width="17.28515625" customWidth="1"/>
    <col min="4" max="4" width="12.5703125" customWidth="1"/>
    <col min="11" max="11" width="20.7109375" customWidth="1"/>
  </cols>
  <sheetData>
    <row r="1" spans="1:17" s="35" customFormat="1" ht="31.5" x14ac:dyDescent="0.25">
      <c r="A1" s="48" t="s">
        <v>13</v>
      </c>
      <c r="B1" s="49" t="s">
        <v>22</v>
      </c>
      <c r="C1" s="49" t="s">
        <v>14</v>
      </c>
    </row>
    <row r="2" spans="1:17" ht="19.5" thickBot="1" x14ac:dyDescent="0.3">
      <c r="A2" s="50" t="s">
        <v>21</v>
      </c>
      <c r="B2" s="51" t="s">
        <v>44</v>
      </c>
      <c r="C2" s="52" t="s">
        <v>45</v>
      </c>
      <c r="D2" s="53" t="s">
        <v>46</v>
      </c>
      <c r="E2" s="53" t="s">
        <v>47</v>
      </c>
      <c r="F2" s="53" t="s">
        <v>48</v>
      </c>
      <c r="I2" s="47" t="s">
        <v>49</v>
      </c>
    </row>
    <row r="3" spans="1:17" ht="15.75" thickBot="1" x14ac:dyDescent="0.3">
      <c r="A3" s="32">
        <v>1</v>
      </c>
      <c r="B3" s="33">
        <v>15</v>
      </c>
      <c r="C3" s="37">
        <v>16.7</v>
      </c>
      <c r="D3" s="38">
        <f>B3*B3</f>
        <v>225</v>
      </c>
      <c r="E3" s="38">
        <f>C3*C3</f>
        <v>278.89</v>
      </c>
      <c r="F3" s="38">
        <f>B3*C3</f>
        <v>250.5</v>
      </c>
    </row>
    <row r="4" spans="1:17" ht="15.75" thickBot="1" x14ac:dyDescent="0.3">
      <c r="A4" s="32">
        <v>2</v>
      </c>
      <c r="B4" s="33">
        <v>52</v>
      </c>
      <c r="C4" s="37">
        <v>18.899999999999999</v>
      </c>
      <c r="D4" s="38">
        <f t="shared" ref="D4:D22" si="0">B4*B4</f>
        <v>2704</v>
      </c>
      <c r="E4" s="38">
        <f t="shared" ref="E4:E22" si="1">C4*C4</f>
        <v>357.20999999999992</v>
      </c>
      <c r="F4" s="38">
        <f t="shared" ref="F4:F22" si="2">B4*C4</f>
        <v>982.8</v>
      </c>
      <c r="I4" t="s">
        <v>30</v>
      </c>
      <c r="K4" s="31" t="s">
        <v>31</v>
      </c>
      <c r="L4" t="s">
        <v>36</v>
      </c>
      <c r="M4" t="s">
        <v>106</v>
      </c>
      <c r="Q4" t="s">
        <v>103</v>
      </c>
    </row>
    <row r="5" spans="1:17" ht="15.75" thickBot="1" x14ac:dyDescent="0.3">
      <c r="A5" s="32">
        <v>3</v>
      </c>
      <c r="B5" s="33">
        <v>60</v>
      </c>
      <c r="C5" s="37">
        <v>18.399999999999999</v>
      </c>
      <c r="D5" s="38">
        <f t="shared" si="0"/>
        <v>3600</v>
      </c>
      <c r="E5" s="38">
        <f t="shared" si="1"/>
        <v>338.55999999999995</v>
      </c>
      <c r="F5" s="38">
        <f t="shared" si="2"/>
        <v>1104</v>
      </c>
      <c r="I5" t="s">
        <v>108</v>
      </c>
    </row>
    <row r="6" spans="1:17" ht="15.75" thickBot="1" x14ac:dyDescent="0.3">
      <c r="A6" s="32">
        <v>4</v>
      </c>
      <c r="B6" s="33">
        <v>109</v>
      </c>
      <c r="C6" s="37">
        <v>18.100000000000001</v>
      </c>
      <c r="D6" s="38">
        <f t="shared" si="0"/>
        <v>11881</v>
      </c>
      <c r="E6" s="38">
        <f t="shared" si="1"/>
        <v>327.61000000000007</v>
      </c>
      <c r="F6" s="38">
        <f t="shared" si="2"/>
        <v>1972.9</v>
      </c>
    </row>
    <row r="7" spans="1:17" ht="15.75" thickBot="1" x14ac:dyDescent="0.3">
      <c r="A7" s="32">
        <v>5</v>
      </c>
      <c r="B7" s="33">
        <v>164</v>
      </c>
      <c r="C7" s="37">
        <v>18</v>
      </c>
      <c r="D7" s="38">
        <f t="shared" si="0"/>
        <v>26896</v>
      </c>
      <c r="E7" s="38">
        <f t="shared" si="1"/>
        <v>324</v>
      </c>
      <c r="F7" s="38">
        <f t="shared" si="2"/>
        <v>2952</v>
      </c>
    </row>
    <row r="8" spans="1:17" ht="15.75" thickBot="1" x14ac:dyDescent="0.3">
      <c r="A8" s="32">
        <v>6</v>
      </c>
      <c r="B8" s="33">
        <v>165</v>
      </c>
      <c r="C8" s="37">
        <v>17.600000000000001</v>
      </c>
      <c r="D8" s="38">
        <f t="shared" si="0"/>
        <v>27225</v>
      </c>
      <c r="E8" s="38">
        <f t="shared" si="1"/>
        <v>309.76000000000005</v>
      </c>
      <c r="F8" s="38">
        <f t="shared" si="2"/>
        <v>2904.0000000000005</v>
      </c>
    </row>
    <row r="9" spans="1:17" ht="15.75" thickBot="1" x14ac:dyDescent="0.3">
      <c r="A9" s="32">
        <v>7</v>
      </c>
      <c r="B9" s="33">
        <v>187</v>
      </c>
      <c r="C9" s="37">
        <v>17.3</v>
      </c>
      <c r="D9" s="38">
        <f t="shared" si="0"/>
        <v>34969</v>
      </c>
      <c r="E9" s="38">
        <f t="shared" si="1"/>
        <v>299.29000000000002</v>
      </c>
      <c r="F9" s="38">
        <f t="shared" si="2"/>
        <v>3235.1</v>
      </c>
    </row>
    <row r="10" spans="1:17" ht="15.75" thickBot="1" x14ac:dyDescent="0.3">
      <c r="A10" s="32">
        <v>8</v>
      </c>
      <c r="B10" s="33">
        <v>234</v>
      </c>
      <c r="C10" s="37">
        <v>17.2</v>
      </c>
      <c r="D10" s="38">
        <f t="shared" si="0"/>
        <v>54756</v>
      </c>
      <c r="E10" s="38">
        <f t="shared" si="1"/>
        <v>295.83999999999997</v>
      </c>
      <c r="F10" s="38">
        <f t="shared" si="2"/>
        <v>4024.7999999999997</v>
      </c>
    </row>
    <row r="11" spans="1:17" ht="15.75" thickBot="1" x14ac:dyDescent="0.3">
      <c r="A11" s="32">
        <v>9</v>
      </c>
      <c r="B11" s="33">
        <v>239</v>
      </c>
      <c r="C11" s="37">
        <v>15.3</v>
      </c>
      <c r="D11" s="38">
        <f t="shared" si="0"/>
        <v>57121</v>
      </c>
      <c r="E11" s="38">
        <f t="shared" si="1"/>
        <v>234.09000000000003</v>
      </c>
      <c r="F11" s="38">
        <f t="shared" si="2"/>
        <v>3656.7000000000003</v>
      </c>
    </row>
    <row r="12" spans="1:17" ht="15.75" thickBot="1" x14ac:dyDescent="0.3">
      <c r="A12" s="32">
        <v>10</v>
      </c>
      <c r="B12" s="33">
        <v>324</v>
      </c>
      <c r="C12" s="37">
        <v>14.8</v>
      </c>
      <c r="D12" s="38">
        <f t="shared" si="0"/>
        <v>104976</v>
      </c>
      <c r="E12" s="38">
        <f t="shared" si="1"/>
        <v>219.04000000000002</v>
      </c>
      <c r="F12" s="38">
        <f t="shared" si="2"/>
        <v>4795.2</v>
      </c>
    </row>
    <row r="13" spans="1:17" ht="15.75" thickBot="1" x14ac:dyDescent="0.3">
      <c r="A13" s="32">
        <v>11</v>
      </c>
      <c r="B13" s="33">
        <v>363</v>
      </c>
      <c r="C13" s="37">
        <v>13.9</v>
      </c>
      <c r="D13" s="38">
        <f t="shared" si="0"/>
        <v>131769</v>
      </c>
      <c r="E13" s="38">
        <f t="shared" si="1"/>
        <v>193.21</v>
      </c>
      <c r="F13" s="38">
        <f t="shared" si="2"/>
        <v>5045.7</v>
      </c>
    </row>
    <row r="14" spans="1:17" ht="15.75" thickBot="1" x14ac:dyDescent="0.3">
      <c r="A14" s="32">
        <v>12</v>
      </c>
      <c r="B14" s="33">
        <v>409</v>
      </c>
      <c r="C14" s="37">
        <v>13.8</v>
      </c>
      <c r="D14" s="38">
        <f t="shared" si="0"/>
        <v>167281</v>
      </c>
      <c r="E14" s="38">
        <f t="shared" si="1"/>
        <v>190.44000000000003</v>
      </c>
      <c r="F14" s="38">
        <f t="shared" si="2"/>
        <v>5644.2000000000007</v>
      </c>
    </row>
    <row r="15" spans="1:17" ht="15.75" thickBot="1" x14ac:dyDescent="0.3">
      <c r="A15" s="32">
        <v>13</v>
      </c>
      <c r="B15" s="33">
        <v>508</v>
      </c>
      <c r="C15" s="37">
        <v>13.7</v>
      </c>
      <c r="D15" s="38">
        <f t="shared" si="0"/>
        <v>258064</v>
      </c>
      <c r="E15" s="38">
        <f t="shared" si="1"/>
        <v>187.68999999999997</v>
      </c>
      <c r="F15" s="38">
        <f t="shared" si="2"/>
        <v>6959.5999999999995</v>
      </c>
    </row>
    <row r="16" spans="1:17" ht="15.75" thickBot="1" x14ac:dyDescent="0.3">
      <c r="A16" s="32">
        <v>14</v>
      </c>
      <c r="B16" s="33">
        <v>640</v>
      </c>
      <c r="C16" s="37">
        <v>13.5</v>
      </c>
      <c r="D16" s="38">
        <f t="shared" si="0"/>
        <v>409600</v>
      </c>
      <c r="E16" s="38">
        <f t="shared" si="1"/>
        <v>182.25</v>
      </c>
      <c r="F16" s="38">
        <f t="shared" si="2"/>
        <v>8640</v>
      </c>
    </row>
    <row r="17" spans="1:8" ht="15.75" thickBot="1" x14ac:dyDescent="0.3">
      <c r="A17" s="32">
        <v>15</v>
      </c>
      <c r="B17" s="33">
        <v>660</v>
      </c>
      <c r="C17" s="37">
        <v>12.7</v>
      </c>
      <c r="D17" s="38">
        <f t="shared" si="0"/>
        <v>435600</v>
      </c>
      <c r="E17" s="38">
        <f t="shared" si="1"/>
        <v>161.29</v>
      </c>
      <c r="F17" s="38">
        <f t="shared" si="2"/>
        <v>8382</v>
      </c>
    </row>
    <row r="18" spans="1:8" ht="15.75" thickBot="1" x14ac:dyDescent="0.3">
      <c r="A18" s="32">
        <v>16</v>
      </c>
      <c r="B18" s="33">
        <v>703</v>
      </c>
      <c r="C18" s="37">
        <v>11.3</v>
      </c>
      <c r="D18" s="38">
        <f t="shared" si="0"/>
        <v>494209</v>
      </c>
      <c r="E18" s="38">
        <f t="shared" si="1"/>
        <v>127.69000000000001</v>
      </c>
      <c r="F18" s="38">
        <f t="shared" si="2"/>
        <v>7943.9000000000005</v>
      </c>
    </row>
    <row r="19" spans="1:8" ht="15.75" thickBot="1" x14ac:dyDescent="0.3">
      <c r="A19" s="32">
        <v>17</v>
      </c>
      <c r="B19" s="33">
        <v>729</v>
      </c>
      <c r="C19" s="37">
        <v>10.5</v>
      </c>
      <c r="D19" s="38">
        <f t="shared" si="0"/>
        <v>531441</v>
      </c>
      <c r="E19" s="38">
        <f t="shared" si="1"/>
        <v>110.25</v>
      </c>
      <c r="F19" s="38">
        <f t="shared" si="2"/>
        <v>7654.5</v>
      </c>
    </row>
    <row r="20" spans="1:8" ht="15.75" thickBot="1" x14ac:dyDescent="0.3">
      <c r="A20" s="32">
        <v>18</v>
      </c>
      <c r="B20" s="33">
        <v>776</v>
      </c>
      <c r="C20" s="37">
        <v>10.1</v>
      </c>
      <c r="D20" s="38">
        <f t="shared" si="0"/>
        <v>602176</v>
      </c>
      <c r="E20" s="38">
        <f t="shared" si="1"/>
        <v>102.00999999999999</v>
      </c>
      <c r="F20" s="38">
        <f t="shared" si="2"/>
        <v>7837.5999999999995</v>
      </c>
    </row>
    <row r="21" spans="1:8" ht="15.75" thickBot="1" x14ac:dyDescent="0.3">
      <c r="A21" s="32">
        <v>19</v>
      </c>
      <c r="B21" s="33">
        <v>869</v>
      </c>
      <c r="C21" s="37">
        <v>10</v>
      </c>
      <c r="D21" s="38">
        <f t="shared" si="0"/>
        <v>755161</v>
      </c>
      <c r="E21" s="38">
        <f t="shared" si="1"/>
        <v>100</v>
      </c>
      <c r="F21" s="38">
        <f t="shared" si="2"/>
        <v>8690</v>
      </c>
    </row>
    <row r="22" spans="1:8" ht="15.75" thickBot="1" x14ac:dyDescent="0.3">
      <c r="A22" s="32">
        <v>20</v>
      </c>
      <c r="B22" s="33">
        <v>939</v>
      </c>
      <c r="C22" s="37">
        <v>10</v>
      </c>
      <c r="D22" s="38">
        <f t="shared" si="0"/>
        <v>881721</v>
      </c>
      <c r="E22" s="38">
        <f t="shared" si="1"/>
        <v>100</v>
      </c>
      <c r="F22" s="38">
        <f t="shared" si="2"/>
        <v>9390</v>
      </c>
    </row>
    <row r="23" spans="1:8" x14ac:dyDescent="0.25">
      <c r="A23" s="31" t="s">
        <v>50</v>
      </c>
      <c r="B23" s="36">
        <f>SUM(B3:B22)</f>
        <v>8145</v>
      </c>
      <c r="C23" s="36">
        <f t="shared" ref="C23:F23" si="3">SUM(C3:C22)</f>
        <v>291.80000000000007</v>
      </c>
      <c r="D23" s="36">
        <f t="shared" si="3"/>
        <v>4991375</v>
      </c>
      <c r="E23" s="36">
        <f t="shared" si="3"/>
        <v>4439.1200000000008</v>
      </c>
      <c r="F23" s="36">
        <f t="shared" si="3"/>
        <v>102065.50000000001</v>
      </c>
    </row>
    <row r="24" spans="1:8" x14ac:dyDescent="0.25">
      <c r="A24" t="s">
        <v>109</v>
      </c>
      <c r="B24">
        <f>AVERAGE(B3:B22)</f>
        <v>407.25</v>
      </c>
      <c r="C24">
        <f>AVERAGE(C3:C22)</f>
        <v>14.590000000000003</v>
      </c>
    </row>
    <row r="25" spans="1:8" x14ac:dyDescent="0.25">
      <c r="A25" s="31" t="s">
        <v>54</v>
      </c>
    </row>
    <row r="26" spans="1:8" x14ac:dyDescent="0.25">
      <c r="A26" s="31"/>
      <c r="C26" s="31" t="s">
        <v>55</v>
      </c>
    </row>
    <row r="27" spans="1:8" x14ac:dyDescent="0.25">
      <c r="C27" s="38" t="s">
        <v>25</v>
      </c>
      <c r="D27" s="54">
        <f>(F23/20)-(B23/20)*(C23/20)</f>
        <v>-838.50250000000051</v>
      </c>
      <c r="F27" t="s">
        <v>104</v>
      </c>
    </row>
    <row r="28" spans="1:8" x14ac:dyDescent="0.25">
      <c r="C28" s="38" t="s">
        <v>23</v>
      </c>
      <c r="D28" s="54">
        <f>COVAR(B3:B22,C3:C22)</f>
        <v>-838.50249999999994</v>
      </c>
    </row>
    <row r="30" spans="1:8" x14ac:dyDescent="0.25">
      <c r="C30" s="38" t="s">
        <v>26</v>
      </c>
      <c r="D30" s="54">
        <f>E23/20-C24*C24</f>
        <v>9.0878999999999337</v>
      </c>
      <c r="G30" s="31" t="s">
        <v>110</v>
      </c>
    </row>
    <row r="31" spans="1:8" x14ac:dyDescent="0.25">
      <c r="C31" s="38" t="s">
        <v>23</v>
      </c>
      <c r="D31" s="54">
        <f>VARP(C3:C22)</f>
        <v>9.0878999999999728</v>
      </c>
      <c r="G31" s="38" t="s">
        <v>51</v>
      </c>
      <c r="H31" s="54">
        <f>VARP(B3:B22)</f>
        <v>83716.1875</v>
      </c>
    </row>
    <row r="32" spans="1:8" x14ac:dyDescent="0.25">
      <c r="C32" s="57" t="s">
        <v>56</v>
      </c>
      <c r="D32" s="55"/>
    </row>
    <row r="33" spans="1:9" x14ac:dyDescent="0.25">
      <c r="C33" s="38" t="s">
        <v>27</v>
      </c>
      <c r="D33" s="54">
        <f>D27/D30</f>
        <v>-92.265814984760681</v>
      </c>
      <c r="G33" s="38" t="s">
        <v>52</v>
      </c>
      <c r="H33" s="54">
        <f>D27/H31</f>
        <v>-1.001601392801124E-2</v>
      </c>
    </row>
    <row r="34" spans="1:9" x14ac:dyDescent="0.25">
      <c r="C34" s="38" t="s">
        <v>24</v>
      </c>
      <c r="D34" s="54">
        <f>B24-D33*C24</f>
        <v>1753.4082406276586</v>
      </c>
      <c r="G34" s="38" t="s">
        <v>53</v>
      </c>
      <c r="H34" s="54">
        <f>C24-H33*B24</f>
        <v>18.669021672182581</v>
      </c>
    </row>
    <row r="35" spans="1:9" ht="17.25" x14ac:dyDescent="0.25">
      <c r="A35" s="31" t="s">
        <v>57</v>
      </c>
    </row>
    <row r="36" spans="1:9" x14ac:dyDescent="0.25">
      <c r="C36" s="38" t="s">
        <v>28</v>
      </c>
      <c r="D36" s="56">
        <f>D33*H33</f>
        <v>0.92413568796667112</v>
      </c>
    </row>
    <row r="40" spans="1:9" x14ac:dyDescent="0.25">
      <c r="A40" s="31" t="s">
        <v>58</v>
      </c>
      <c r="D40" s="93" t="s">
        <v>111</v>
      </c>
      <c r="E40" t="s">
        <v>61</v>
      </c>
      <c r="H40">
        <v>127021.41899999999</v>
      </c>
      <c r="I40" t="s">
        <v>113</v>
      </c>
    </row>
    <row r="41" spans="1:9" x14ac:dyDescent="0.25">
      <c r="A41" s="38" t="s">
        <v>59</v>
      </c>
      <c r="B41" s="54">
        <f>(G42/20)*(E23/(20*D30))</f>
        <v>8617.4308927145521</v>
      </c>
    </row>
    <row r="42" spans="1:9" x14ac:dyDescent="0.25">
      <c r="A42" s="38" t="s">
        <v>60</v>
      </c>
      <c r="B42" s="54">
        <f>SQRT(B41)</f>
        <v>92.830118456859424</v>
      </c>
      <c r="D42" t="s">
        <v>112</v>
      </c>
      <c r="E42" s="62" t="s">
        <v>73</v>
      </c>
      <c r="F42" s="62"/>
      <c r="G42" s="73">
        <f>H40/(20-2)</f>
        <v>7056.7455</v>
      </c>
    </row>
    <row r="44" spans="1:9" x14ac:dyDescent="0.25">
      <c r="A44" s="38" t="s">
        <v>62</v>
      </c>
      <c r="B44" s="54">
        <f>G42/(20*D30)</f>
        <v>38.82495130888352</v>
      </c>
    </row>
    <row r="45" spans="1:9" x14ac:dyDescent="0.25">
      <c r="A45" s="38" t="s">
        <v>63</v>
      </c>
      <c r="B45" s="54">
        <f>SQRT(B44)</f>
        <v>6.2309671246832554</v>
      </c>
    </row>
    <row r="48" spans="1:9" x14ac:dyDescent="0.25">
      <c r="A48" s="31" t="s">
        <v>66</v>
      </c>
    </row>
    <row r="49" spans="1:9" x14ac:dyDescent="0.25">
      <c r="A49" t="s">
        <v>74</v>
      </c>
    </row>
    <row r="50" spans="1:9" ht="15.75" thickBot="1" x14ac:dyDescent="0.3"/>
    <row r="51" spans="1:9" x14ac:dyDescent="0.25">
      <c r="A51" s="70" t="s">
        <v>75</v>
      </c>
      <c r="B51" s="70"/>
    </row>
    <row r="52" spans="1:9" x14ac:dyDescent="0.25">
      <c r="A52" s="1" t="s">
        <v>76</v>
      </c>
      <c r="B52" s="1">
        <v>0.96131976364093508</v>
      </c>
    </row>
    <row r="53" spans="1:9" x14ac:dyDescent="0.25">
      <c r="A53" s="1" t="s">
        <v>77</v>
      </c>
      <c r="B53" s="1">
        <v>0.92413568796666334</v>
      </c>
    </row>
    <row r="54" spans="1:9" x14ac:dyDescent="0.25">
      <c r="A54" s="1" t="s">
        <v>77</v>
      </c>
      <c r="B54" s="1">
        <v>0.91992100396481136</v>
      </c>
    </row>
    <row r="55" spans="1:9" x14ac:dyDescent="0.25">
      <c r="A55" s="1" t="s">
        <v>78</v>
      </c>
      <c r="B55" s="1">
        <v>84.004437519966217</v>
      </c>
    </row>
    <row r="56" spans="1:9" ht="15.75" thickBot="1" x14ac:dyDescent="0.3">
      <c r="A56" s="68" t="s">
        <v>79</v>
      </c>
      <c r="B56" s="68">
        <v>20</v>
      </c>
    </row>
    <row r="58" spans="1:9" ht="15.75" thickBot="1" x14ac:dyDescent="0.3">
      <c r="A58" t="s">
        <v>80</v>
      </c>
    </row>
    <row r="59" spans="1:9" x14ac:dyDescent="0.25">
      <c r="A59" s="69"/>
      <c r="B59" s="69" t="s">
        <v>85</v>
      </c>
      <c r="C59" s="69" t="s">
        <v>86</v>
      </c>
      <c r="D59" s="69" t="s">
        <v>87</v>
      </c>
      <c r="E59" s="69" t="s">
        <v>88</v>
      </c>
      <c r="F59" s="69" t="s">
        <v>89</v>
      </c>
    </row>
    <row r="60" spans="1:9" x14ac:dyDescent="0.25">
      <c r="A60" s="1" t="s">
        <v>81</v>
      </c>
      <c r="B60" s="1">
        <v>1</v>
      </c>
      <c r="C60" s="1">
        <v>1547302.3305851736</v>
      </c>
      <c r="D60" s="1">
        <v>1547302.3305851736</v>
      </c>
      <c r="E60" s="1">
        <v>219.26571186845214</v>
      </c>
      <c r="F60" s="1">
        <v>1.5994781076607505E-11</v>
      </c>
    </row>
    <row r="61" spans="1:9" x14ac:dyDescent="0.25">
      <c r="A61" s="1" t="s">
        <v>82</v>
      </c>
      <c r="B61" s="1">
        <v>18</v>
      </c>
      <c r="C61" s="74">
        <v>127021.41941482633</v>
      </c>
      <c r="D61" s="1">
        <v>7056.7455230459072</v>
      </c>
      <c r="E61" s="1"/>
      <c r="F61" s="1"/>
    </row>
    <row r="62" spans="1:9" ht="15.75" thickBot="1" x14ac:dyDescent="0.3">
      <c r="A62" s="68" t="s">
        <v>83</v>
      </c>
      <c r="B62" s="68">
        <v>19</v>
      </c>
      <c r="C62" s="68">
        <v>1674323.75</v>
      </c>
      <c r="D62" s="68"/>
      <c r="E62" s="68"/>
      <c r="F62" s="68"/>
    </row>
    <row r="63" spans="1:9" ht="15.75" thickBot="1" x14ac:dyDescent="0.3"/>
    <row r="64" spans="1:9" x14ac:dyDescent="0.25">
      <c r="A64" s="69"/>
      <c r="B64" s="69" t="s">
        <v>90</v>
      </c>
      <c r="C64" s="69" t="s">
        <v>78</v>
      </c>
      <c r="D64" s="69" t="s">
        <v>91</v>
      </c>
      <c r="E64" s="69" t="s">
        <v>92</v>
      </c>
      <c r="F64" s="69" t="s">
        <v>93</v>
      </c>
      <c r="G64" s="69" t="s">
        <v>94</v>
      </c>
      <c r="H64" s="69" t="s">
        <v>95</v>
      </c>
      <c r="I64" s="69" t="s">
        <v>96</v>
      </c>
    </row>
    <row r="65" spans="1:9" x14ac:dyDescent="0.25">
      <c r="A65" s="1" t="s">
        <v>84</v>
      </c>
      <c r="B65" s="74">
        <v>1753.4082406276482</v>
      </c>
      <c r="C65" s="74">
        <v>92.83011860844131</v>
      </c>
      <c r="D65" s="76">
        <v>18.888355060964081</v>
      </c>
      <c r="E65" s="1">
        <v>2.5789530369145399E-13</v>
      </c>
      <c r="F65" s="1">
        <v>1558.3793984449842</v>
      </c>
      <c r="G65" s="1">
        <v>1948.4370828103122</v>
      </c>
      <c r="H65" s="1">
        <v>1558.3793984449842</v>
      </c>
      <c r="I65" s="1">
        <v>1948.4370828103122</v>
      </c>
    </row>
    <row r="66" spans="1:9" ht="15.75" thickBot="1" x14ac:dyDescent="0.3">
      <c r="A66" s="68" t="s">
        <v>114</v>
      </c>
      <c r="B66" s="75">
        <v>-92.26581498475997</v>
      </c>
      <c r="C66" s="75">
        <v>6.2309671348577744</v>
      </c>
      <c r="D66" s="94">
        <v>-14.807623437555813</v>
      </c>
      <c r="E66" s="68">
        <v>1.5994781076607447E-11</v>
      </c>
      <c r="F66" s="68">
        <v>-105.35659117040022</v>
      </c>
      <c r="G66" s="68">
        <v>-79.175038799119719</v>
      </c>
      <c r="H66" s="68">
        <v>-105.35659117040022</v>
      </c>
      <c r="I66" s="68">
        <v>-79.175038799119719</v>
      </c>
    </row>
    <row r="76" spans="1:9" x14ac:dyDescent="0.25">
      <c r="A76" s="31" t="s">
        <v>67</v>
      </c>
    </row>
    <row r="77" spans="1:9" x14ac:dyDescent="0.25">
      <c r="A77" t="s">
        <v>64</v>
      </c>
      <c r="B77" s="59">
        <v>15</v>
      </c>
      <c r="C77" s="58" t="s">
        <v>65</v>
      </c>
      <c r="E77" s="95">
        <f>$B$65+$B$66*B77</f>
        <v>369.42101585624869</v>
      </c>
      <c r="F77" t="s">
        <v>115</v>
      </c>
    </row>
    <row r="78" spans="1:9" x14ac:dyDescent="0.25">
      <c r="A78" t="s">
        <v>64</v>
      </c>
      <c r="B78" s="59">
        <v>8</v>
      </c>
      <c r="C78" s="58" t="s">
        <v>65</v>
      </c>
      <c r="E78" s="95">
        <f>$B$65+$B$66*B78</f>
        <v>1015.2817207495684</v>
      </c>
      <c r="F78" t="s">
        <v>115</v>
      </c>
      <c r="H78" s="31" t="s">
        <v>116</v>
      </c>
    </row>
    <row r="79" spans="1:9" x14ac:dyDescent="0.25">
      <c r="A79" s="31" t="s">
        <v>118</v>
      </c>
    </row>
    <row r="80" spans="1:9" x14ac:dyDescent="0.25">
      <c r="A80" t="s">
        <v>117</v>
      </c>
      <c r="E80" s="96">
        <f>$H$34+$H$33*450</f>
        <v>14.161815404577522</v>
      </c>
    </row>
  </sheetData>
  <mergeCells count="1">
    <mergeCell ref="E42:F42"/>
  </mergeCells>
  <dataValidations count="1">
    <dataValidation type="list" allowBlank="1" showInputMessage="1" showErrorMessage="1" sqref="K4">
      <formula1>Type_de_données</formula1>
    </dataValidation>
  </dataValidations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workbookViewId="0">
      <selection activeCell="G2" sqref="G2"/>
    </sheetView>
  </sheetViews>
  <sheetFormatPr baseColWidth="10" defaultRowHeight="15" x14ac:dyDescent="0.25"/>
  <cols>
    <col min="1" max="1" width="21.42578125" customWidth="1"/>
    <col min="13" max="13" width="19.7109375" customWidth="1"/>
  </cols>
  <sheetData>
    <row r="1" spans="1:14" ht="23.25" x14ac:dyDescent="0.35">
      <c r="A1" s="29" t="s">
        <v>119</v>
      </c>
    </row>
    <row r="2" spans="1:14" ht="15.75" thickBot="1" x14ac:dyDescent="0.3">
      <c r="A2" s="103" t="s">
        <v>129</v>
      </c>
      <c r="B2" s="103" t="s">
        <v>0</v>
      </c>
      <c r="E2" t="s">
        <v>30</v>
      </c>
      <c r="G2" s="31" t="s">
        <v>32</v>
      </c>
      <c r="I2" t="s">
        <v>36</v>
      </c>
      <c r="J2" t="s">
        <v>135</v>
      </c>
      <c r="N2" t="s">
        <v>134</v>
      </c>
    </row>
    <row r="3" spans="1:14" ht="15.75" thickBot="1" x14ac:dyDescent="0.3">
      <c r="A3" s="99">
        <v>240</v>
      </c>
      <c r="B3" s="100">
        <v>150</v>
      </c>
    </row>
    <row r="4" spans="1:14" ht="15.75" thickBot="1" x14ac:dyDescent="0.3">
      <c r="A4" s="101">
        <v>280</v>
      </c>
      <c r="B4" s="102">
        <v>190</v>
      </c>
    </row>
    <row r="5" spans="1:14" ht="15.75" thickBot="1" x14ac:dyDescent="0.3">
      <c r="A5" s="101">
        <v>320</v>
      </c>
      <c r="B5" s="102">
        <v>230</v>
      </c>
    </row>
    <row r="6" spans="1:14" ht="15.75" thickBot="1" x14ac:dyDescent="0.3">
      <c r="A6" s="101">
        <v>360</v>
      </c>
      <c r="B6" s="102">
        <v>250</v>
      </c>
    </row>
    <row r="7" spans="1:14" ht="15.75" thickBot="1" x14ac:dyDescent="0.3">
      <c r="A7" s="101">
        <v>400</v>
      </c>
      <c r="B7" s="102">
        <v>300</v>
      </c>
    </row>
    <row r="8" spans="1:14" ht="15.75" thickBot="1" x14ac:dyDescent="0.3">
      <c r="A8" s="101">
        <v>420</v>
      </c>
      <c r="B8" s="102">
        <v>310</v>
      </c>
    </row>
    <row r="9" spans="1:14" ht="15.75" thickBot="1" x14ac:dyDescent="0.3">
      <c r="A9" s="101">
        <v>490</v>
      </c>
      <c r="B9" s="102">
        <v>350</v>
      </c>
    </row>
    <row r="10" spans="1:14" x14ac:dyDescent="0.25">
      <c r="A10" t="s">
        <v>120</v>
      </c>
    </row>
    <row r="11" spans="1:14" x14ac:dyDescent="0.25">
      <c r="A11" s="20" t="s">
        <v>15</v>
      </c>
      <c r="M11" s="19" t="s">
        <v>16</v>
      </c>
    </row>
    <row r="13" spans="1:14" x14ac:dyDescent="0.25">
      <c r="A13" t="s">
        <v>74</v>
      </c>
      <c r="M13" t="s">
        <v>74</v>
      </c>
    </row>
    <row r="14" spans="1:14" ht="15.75" thickBot="1" x14ac:dyDescent="0.3"/>
    <row r="15" spans="1:14" x14ac:dyDescent="0.25">
      <c r="A15" s="70" t="s">
        <v>75</v>
      </c>
      <c r="B15" s="70"/>
      <c r="M15" s="70" t="s">
        <v>75</v>
      </c>
      <c r="N15" s="70"/>
    </row>
    <row r="16" spans="1:14" x14ac:dyDescent="0.25">
      <c r="A16" s="1" t="s">
        <v>76</v>
      </c>
      <c r="B16" s="1">
        <v>0.99256377547882879</v>
      </c>
      <c r="M16" s="1" t="s">
        <v>76</v>
      </c>
      <c r="N16" s="1">
        <v>0.99256377547882879</v>
      </c>
    </row>
    <row r="17" spans="1:21" x14ac:dyDescent="0.25">
      <c r="A17" s="1" t="s">
        <v>77</v>
      </c>
      <c r="B17" s="22">
        <v>0.9851828483927868</v>
      </c>
      <c r="M17" s="1" t="s">
        <v>77</v>
      </c>
      <c r="N17" s="21">
        <v>0.98518284839278691</v>
      </c>
    </row>
    <row r="18" spans="1:21" x14ac:dyDescent="0.25">
      <c r="A18" s="1" t="s">
        <v>77</v>
      </c>
      <c r="B18" s="1">
        <v>0.98221941807134416</v>
      </c>
      <c r="M18" s="1" t="s">
        <v>77</v>
      </c>
      <c r="N18" s="1">
        <v>0.98221941807134416</v>
      </c>
    </row>
    <row r="19" spans="1:21" x14ac:dyDescent="0.25">
      <c r="A19" s="1" t="s">
        <v>78</v>
      </c>
      <c r="B19" s="1">
        <v>9.4243429588233631</v>
      </c>
      <c r="M19" s="1" t="s">
        <v>78</v>
      </c>
      <c r="N19" s="1">
        <v>11.481738308519292</v>
      </c>
    </row>
    <row r="20" spans="1:21" ht="15.75" thickBot="1" x14ac:dyDescent="0.3">
      <c r="A20" s="68" t="s">
        <v>79</v>
      </c>
      <c r="B20" s="68">
        <v>7</v>
      </c>
      <c r="M20" s="68" t="s">
        <v>79</v>
      </c>
      <c r="N20" s="68">
        <v>7</v>
      </c>
    </row>
    <row r="22" spans="1:21" ht="15.75" thickBot="1" x14ac:dyDescent="0.3">
      <c r="A22" t="s">
        <v>80</v>
      </c>
      <c r="M22" t="s">
        <v>80</v>
      </c>
    </row>
    <row r="23" spans="1:21" x14ac:dyDescent="0.25">
      <c r="A23" s="69"/>
      <c r="B23" s="69" t="s">
        <v>85</v>
      </c>
      <c r="C23" s="69" t="s">
        <v>86</v>
      </c>
      <c r="D23" s="69" t="s">
        <v>87</v>
      </c>
      <c r="E23" s="69" t="s">
        <v>88</v>
      </c>
      <c r="F23" s="69" t="s">
        <v>89</v>
      </c>
      <c r="M23" s="69"/>
      <c r="N23" s="69" t="s">
        <v>85</v>
      </c>
      <c r="O23" s="69" t="s">
        <v>86</v>
      </c>
      <c r="P23" s="69" t="s">
        <v>87</v>
      </c>
      <c r="Q23" s="69" t="s">
        <v>88</v>
      </c>
      <c r="R23" s="69" t="s">
        <v>89</v>
      </c>
    </row>
    <row r="24" spans="1:21" x14ac:dyDescent="0.25">
      <c r="A24" s="1" t="s">
        <v>81</v>
      </c>
      <c r="B24" s="1">
        <v>1</v>
      </c>
      <c r="C24" s="1">
        <v>29527.337370400954</v>
      </c>
      <c r="D24" s="1">
        <v>29527.337370400954</v>
      </c>
      <c r="E24" s="1">
        <v>332.44677334380106</v>
      </c>
      <c r="F24" s="1">
        <v>9.1222670254119037E-6</v>
      </c>
      <c r="M24" s="1" t="s">
        <v>81</v>
      </c>
      <c r="N24" s="1">
        <v>1</v>
      </c>
      <c r="O24" s="1">
        <v>43826.562712787687</v>
      </c>
      <c r="P24" s="1">
        <v>43826.562712787687</v>
      </c>
      <c r="Q24" s="1">
        <v>332.44677334380106</v>
      </c>
      <c r="R24" s="1">
        <v>9.1222670254119037E-6</v>
      </c>
    </row>
    <row r="25" spans="1:21" x14ac:dyDescent="0.25">
      <c r="A25" s="1" t="s">
        <v>82</v>
      </c>
      <c r="B25" s="1">
        <v>5</v>
      </c>
      <c r="C25" s="1">
        <v>444.09120102761756</v>
      </c>
      <c r="D25" s="1">
        <v>88.818240205523509</v>
      </c>
      <c r="E25" s="1"/>
      <c r="F25" s="1"/>
      <c r="M25" s="1" t="s">
        <v>82</v>
      </c>
      <c r="N25" s="1">
        <v>5</v>
      </c>
      <c r="O25" s="1">
        <v>659.15157292659728</v>
      </c>
      <c r="P25" s="1">
        <v>131.83031458531946</v>
      </c>
      <c r="Q25" s="1"/>
      <c r="R25" s="1"/>
    </row>
    <row r="26" spans="1:21" ht="15.75" thickBot="1" x14ac:dyDescent="0.3">
      <c r="A26" s="68" t="s">
        <v>83</v>
      </c>
      <c r="B26" s="68">
        <v>6</v>
      </c>
      <c r="C26" s="68">
        <v>29971.428571428572</v>
      </c>
      <c r="D26" s="68"/>
      <c r="E26" s="68"/>
      <c r="F26" s="68"/>
      <c r="M26" s="68" t="s">
        <v>83</v>
      </c>
      <c r="N26" s="68">
        <v>6</v>
      </c>
      <c r="O26" s="68">
        <v>44485.714285714283</v>
      </c>
      <c r="P26" s="68"/>
      <c r="Q26" s="68"/>
      <c r="R26" s="68"/>
    </row>
    <row r="27" spans="1:21" ht="15.75" thickBot="1" x14ac:dyDescent="0.3"/>
    <row r="28" spans="1:21" x14ac:dyDescent="0.25">
      <c r="A28" s="69"/>
      <c r="B28" s="69" t="s">
        <v>90</v>
      </c>
      <c r="C28" s="69" t="s">
        <v>78</v>
      </c>
      <c r="D28" s="69" t="s">
        <v>91</v>
      </c>
      <c r="E28" s="69" t="s">
        <v>92</v>
      </c>
      <c r="F28" s="69" t="s">
        <v>93</v>
      </c>
      <c r="G28" s="69" t="s">
        <v>94</v>
      </c>
      <c r="H28" s="69" t="s">
        <v>95</v>
      </c>
      <c r="I28" s="69" t="s">
        <v>96</v>
      </c>
      <c r="M28" s="69"/>
      <c r="N28" s="69" t="s">
        <v>90</v>
      </c>
      <c r="O28" s="69" t="s">
        <v>78</v>
      </c>
      <c r="P28" s="69" t="s">
        <v>91</v>
      </c>
      <c r="Q28" s="69" t="s">
        <v>92</v>
      </c>
      <c r="R28" s="69" t="s">
        <v>93</v>
      </c>
      <c r="S28" s="69" t="s">
        <v>94</v>
      </c>
      <c r="T28" s="69" t="s">
        <v>95</v>
      </c>
      <c r="U28" s="69" t="s">
        <v>96</v>
      </c>
    </row>
    <row r="29" spans="1:21" x14ac:dyDescent="0.25">
      <c r="A29" s="1" t="s">
        <v>84</v>
      </c>
      <c r="B29" s="22">
        <v>-37.845215157353948</v>
      </c>
      <c r="C29" s="1">
        <v>16.413181009034009</v>
      </c>
      <c r="D29" s="1">
        <v>-2.3057818674224997</v>
      </c>
      <c r="E29" s="1">
        <v>6.9270805008964431E-2</v>
      </c>
      <c r="F29" s="1">
        <v>-80.036640124187699</v>
      </c>
      <c r="G29" s="1">
        <v>4.3462098094798023</v>
      </c>
      <c r="H29" s="1">
        <v>-80.036640124187699</v>
      </c>
      <c r="I29" s="1">
        <v>4.3462098094798023</v>
      </c>
      <c r="M29" s="1" t="s">
        <v>84</v>
      </c>
      <c r="N29" s="21">
        <v>51.077216396568133</v>
      </c>
      <c r="O29" s="1">
        <v>17.414000840036529</v>
      </c>
      <c r="P29" s="1">
        <v>2.933112089849939</v>
      </c>
      <c r="Q29" s="1">
        <v>3.2515185200360841E-2</v>
      </c>
      <c r="R29" s="1">
        <v>6.3131021514147037</v>
      </c>
      <c r="S29" s="1">
        <v>95.841330641721555</v>
      </c>
      <c r="T29" s="1">
        <v>6.3131021514147037</v>
      </c>
      <c r="U29" s="1">
        <v>95.841330641721555</v>
      </c>
    </row>
    <row r="30" spans="1:21" ht="15.75" thickBot="1" x14ac:dyDescent="0.3">
      <c r="A30" s="97" t="s">
        <v>121</v>
      </c>
      <c r="B30" s="98">
        <v>0.81470777135517036</v>
      </c>
      <c r="C30" s="68">
        <v>4.4682843008705314E-2</v>
      </c>
      <c r="D30" s="78">
        <v>18.233122972870042</v>
      </c>
      <c r="E30" s="68">
        <v>9.1222670254118867E-6</v>
      </c>
      <c r="F30" s="78">
        <v>0.69984686675240337</v>
      </c>
      <c r="G30" s="78">
        <v>0.92956867595793735</v>
      </c>
      <c r="H30" s="68">
        <v>0.69984686675240337</v>
      </c>
      <c r="I30" s="68">
        <v>0.92956867595793735</v>
      </c>
      <c r="M30" s="79" t="s">
        <v>14</v>
      </c>
      <c r="N30" s="79">
        <v>1.2092469018112488</v>
      </c>
      <c r="O30" s="68">
        <v>6.6321436191186064E-2</v>
      </c>
      <c r="P30" s="78">
        <v>18.233122972870035</v>
      </c>
      <c r="Q30" s="68">
        <v>9.1222670254119037E-6</v>
      </c>
      <c r="R30" s="78">
        <v>1.0387622226248729</v>
      </c>
      <c r="S30" s="78">
        <v>1.3797315809976247</v>
      </c>
      <c r="T30" s="68">
        <v>1.0387622226248729</v>
      </c>
      <c r="U30" s="68">
        <v>1.3797315809976247</v>
      </c>
    </row>
    <row r="31" spans="1:21" x14ac:dyDescent="0.25">
      <c r="A31" s="28"/>
      <c r="B31" s="22"/>
      <c r="C31" s="1"/>
      <c r="D31" s="1"/>
      <c r="E31" s="1"/>
      <c r="F31" s="1"/>
      <c r="G31" s="1"/>
      <c r="H31" s="1"/>
      <c r="I31" s="1"/>
      <c r="M31" s="21"/>
      <c r="N31" s="21"/>
      <c r="O31" s="1"/>
      <c r="P31" s="1"/>
      <c r="Q31" s="1"/>
      <c r="R31" s="1"/>
      <c r="S31" s="1"/>
      <c r="T31" s="1"/>
      <c r="U31" s="1"/>
    </row>
    <row r="32" spans="1:21" x14ac:dyDescent="0.25">
      <c r="A32" s="104" t="s">
        <v>130</v>
      </c>
    </row>
    <row r="33" spans="1:16" x14ac:dyDescent="0.25">
      <c r="A33" s="17" t="s">
        <v>131</v>
      </c>
    </row>
    <row r="34" spans="1:16" x14ac:dyDescent="0.25">
      <c r="A34" s="23" t="s">
        <v>126</v>
      </c>
      <c r="B34" s="23"/>
      <c r="C34" s="23"/>
      <c r="D34" s="23"/>
      <c r="E34" s="23"/>
      <c r="F34" s="23"/>
      <c r="M34" s="25" t="s">
        <v>122</v>
      </c>
      <c r="N34" s="25"/>
      <c r="O34" s="25"/>
      <c r="P34" s="25"/>
    </row>
    <row r="35" spans="1:16" x14ac:dyDescent="0.25">
      <c r="A35" s="16" t="s">
        <v>128</v>
      </c>
      <c r="B35" s="16">
        <v>510</v>
      </c>
      <c r="C35" s="16" t="s">
        <v>127</v>
      </c>
      <c r="D35" s="16"/>
      <c r="E35" s="24">
        <f>B29+B30*B35</f>
        <v>377.65574823378296</v>
      </c>
      <c r="M35" s="25" t="s">
        <v>124</v>
      </c>
      <c r="N35" s="26">
        <v>400</v>
      </c>
      <c r="O35" s="27">
        <f>N29+N30*N35</f>
        <v>534.77597712106763</v>
      </c>
      <c r="P35" s="25" t="s">
        <v>123</v>
      </c>
    </row>
    <row r="37" spans="1:16" x14ac:dyDescent="0.25">
      <c r="A37" s="16" t="s">
        <v>125</v>
      </c>
    </row>
    <row r="38" spans="1:16" x14ac:dyDescent="0.25">
      <c r="A38" s="16" t="s">
        <v>132</v>
      </c>
    </row>
    <row r="40" spans="1:16" x14ac:dyDescent="0.25">
      <c r="A40" s="16" t="s">
        <v>133</v>
      </c>
    </row>
  </sheetData>
  <dataValidations count="1">
    <dataValidation type="list" allowBlank="1" showInputMessage="1" showErrorMessage="1" sqref="G2">
      <formula1>Type_de_données</formula1>
    </dataValidation>
  </dataValidation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sheetData>
    <row r="1" spans="1:1" x14ac:dyDescent="0.25">
      <c r="A1" s="40" t="s">
        <v>35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Exercice 1</vt:lpstr>
      <vt:lpstr>Exercice 2</vt:lpstr>
      <vt:lpstr>Exercice 3</vt:lpstr>
      <vt:lpstr>Feuil1</vt:lpstr>
      <vt:lpstr>Type_de_données</vt:lpstr>
    </vt:vector>
  </TitlesOfParts>
  <Company>Université de Rennes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Gueguen</dc:creator>
  <cp:lastModifiedBy>Chantal Gueguen</cp:lastModifiedBy>
  <dcterms:created xsi:type="dcterms:W3CDTF">2018-01-18T10:10:00Z</dcterms:created>
  <dcterms:modified xsi:type="dcterms:W3CDTF">2019-01-31T10:26:13Z</dcterms:modified>
</cp:coreProperties>
</file>