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omments3.xml" ContentType="application/vnd.openxmlformats-officedocument.spreadsheetml.comments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DRIAMIALISOA FITIA\Documents\UNIVERSITE\LICENCE 3 BANQUE ET FINANCE\SEMESTRE 2\Econometrie\"/>
    </mc:Choice>
  </mc:AlternateContent>
  <xr:revisionPtr revIDLastSave="0" documentId="13_ncr:1_{DA34D4CF-6876-440E-AE52-08228C843A98}" xr6:coauthVersionLast="40" xr6:coauthVersionMax="40" xr10:uidLastSave="{00000000-0000-0000-0000-000000000000}"/>
  <bookViews>
    <workbookView xWindow="-120" yWindow="-120" windowWidth="20730" windowHeight="11160" firstSheet="2" activeTab="4" xr2:uid="{00000000-000D-0000-FFFF-FFFF00000000}"/>
  </bookViews>
  <sheets>
    <sheet name="A) Analyse Descriptive" sheetId="3" r:id="rId1"/>
    <sheet name="B) Cacluls matriciels" sheetId="15" r:id="rId2"/>
    <sheet name="C) Utilitaire d'analyse" sheetId="10" r:id="rId3"/>
    <sheet name="Ex2" sheetId="17" r:id="rId4"/>
    <sheet name="EX3 Niveaux " sheetId="19" r:id="rId5"/>
    <sheet name="EX3 Niveaux Log " sheetId="20" r:id="rId6"/>
    <sheet name="EX3 Taux de croissance" sheetId="21" r:id="rId7"/>
  </sheets>
  <definedNames>
    <definedName name="_xlchart.v1.0" hidden="1">'A) Analyse Descriptive'!$A$6:$A$36</definedName>
    <definedName name="_xlchart.v1.1" hidden="1">'A) Analyse Descriptive'!$G$6:$G$36</definedName>
  </definedNames>
  <calcPr calcId="181029"/>
</workbook>
</file>

<file path=xl/calcChain.xml><?xml version="1.0" encoding="utf-8"?>
<calcChain xmlns="http://schemas.openxmlformats.org/spreadsheetml/2006/main">
  <c r="C116" i="17" l="1"/>
  <c r="C112" i="17"/>
  <c r="C111" i="17"/>
  <c r="C102" i="10"/>
  <c r="J107" i="17"/>
  <c r="G64" i="17" l="1" a="1"/>
  <c r="G64" i="17" s="1"/>
  <c r="G60" i="17" a="1"/>
  <c r="G60" i="17" s="1"/>
  <c r="B64" i="17" a="1"/>
  <c r="B64" i="17" s="1"/>
  <c r="B60" i="17" a="1"/>
  <c r="D60" i="17" s="1"/>
  <c r="C60" i="17"/>
  <c r="C61" i="17"/>
  <c r="D61" i="17"/>
  <c r="D62" i="17"/>
  <c r="D279" i="15"/>
  <c r="D278" i="15"/>
  <c r="D277" i="15"/>
  <c r="D276" i="15"/>
  <c r="D275" i="15"/>
  <c r="C268" i="15" a="1"/>
  <c r="C268" i="15" s="1"/>
  <c r="C257" i="15"/>
  <c r="C252" i="15"/>
  <c r="H234" i="15"/>
  <c r="H246" i="15"/>
  <c r="C246" i="15"/>
  <c r="D155" i="15"/>
  <c r="E155" i="15" s="1"/>
  <c r="F155" i="15" s="1"/>
  <c r="D153" i="15"/>
  <c r="E228" i="15"/>
  <c r="C222" i="15"/>
  <c r="D222" i="15"/>
  <c r="C223" i="15"/>
  <c r="D223" i="15"/>
  <c r="B223" i="15"/>
  <c r="D193" i="15"/>
  <c r="D194" i="15"/>
  <c r="D195" i="15"/>
  <c r="D196" i="15"/>
  <c r="D197" i="15"/>
  <c r="D198" i="15"/>
  <c r="D199" i="15"/>
  <c r="D200" i="15"/>
  <c r="D201" i="15"/>
  <c r="D202" i="15"/>
  <c r="D203" i="15"/>
  <c r="D204" i="15"/>
  <c r="D205" i="15"/>
  <c r="D206" i="15"/>
  <c r="D207" i="15"/>
  <c r="D208" i="15"/>
  <c r="D209" i="15"/>
  <c r="D210" i="15"/>
  <c r="D211" i="15"/>
  <c r="D212" i="15"/>
  <c r="D213" i="15"/>
  <c r="D214" i="15"/>
  <c r="D215" i="15"/>
  <c r="D216" i="15"/>
  <c r="D217" i="15"/>
  <c r="D218" i="15"/>
  <c r="D219" i="15"/>
  <c r="D220" i="15"/>
  <c r="D221" i="15"/>
  <c r="D192" i="15"/>
  <c r="C193" i="15"/>
  <c r="C194" i="15"/>
  <c r="C195" i="15"/>
  <c r="C196" i="15"/>
  <c r="C197" i="15"/>
  <c r="C198" i="15"/>
  <c r="C199" i="15"/>
  <c r="C200" i="15"/>
  <c r="C201" i="15"/>
  <c r="C202" i="15"/>
  <c r="C203" i="15"/>
  <c r="C204" i="15"/>
  <c r="C205" i="15"/>
  <c r="C206" i="15"/>
  <c r="C207" i="15"/>
  <c r="C208" i="15"/>
  <c r="C209" i="15"/>
  <c r="C210" i="15"/>
  <c r="C211" i="15"/>
  <c r="C212" i="15"/>
  <c r="C213" i="15"/>
  <c r="C214" i="15"/>
  <c r="C215" i="15"/>
  <c r="C216" i="15"/>
  <c r="C217" i="15"/>
  <c r="C218" i="15"/>
  <c r="C219" i="15"/>
  <c r="C220" i="15"/>
  <c r="C221" i="15"/>
  <c r="C192" i="15"/>
  <c r="I184" i="15"/>
  <c r="K153" i="15"/>
  <c r="L153" i="15" s="1"/>
  <c r="J153" i="15" a="1"/>
  <c r="J153" i="15" s="1"/>
  <c r="C184" i="15"/>
  <c r="F172" i="15"/>
  <c r="F176" i="15"/>
  <c r="E157" i="15"/>
  <c r="F157" i="15" s="1"/>
  <c r="E158" i="15"/>
  <c r="F158" i="15" s="1"/>
  <c r="E161" i="15"/>
  <c r="F161" i="15" s="1"/>
  <c r="E162" i="15"/>
  <c r="F162" i="15" s="1"/>
  <c r="E165" i="15"/>
  <c r="F165" i="15" s="1"/>
  <c r="E166" i="15"/>
  <c r="F166" i="15" s="1"/>
  <c r="E169" i="15"/>
  <c r="F169" i="15" s="1"/>
  <c r="E170" i="15"/>
  <c r="F170" i="15" s="1"/>
  <c r="E173" i="15"/>
  <c r="F173" i="15" s="1"/>
  <c r="E174" i="15"/>
  <c r="F174" i="15" s="1"/>
  <c r="E177" i="15"/>
  <c r="F177" i="15" s="1"/>
  <c r="E178" i="15"/>
  <c r="F178" i="15" s="1"/>
  <c r="E181" i="15"/>
  <c r="F181" i="15" s="1"/>
  <c r="E182" i="15"/>
  <c r="F182" i="15" s="1"/>
  <c r="D154" i="15"/>
  <c r="E154" i="15" s="1"/>
  <c r="F154" i="15" s="1"/>
  <c r="D156" i="15"/>
  <c r="E156" i="15" s="1"/>
  <c r="F156" i="15" s="1"/>
  <c r="D157" i="15"/>
  <c r="D158" i="15"/>
  <c r="D159" i="15"/>
  <c r="E159" i="15" s="1"/>
  <c r="F159" i="15" s="1"/>
  <c r="D160" i="15"/>
  <c r="E160" i="15" s="1"/>
  <c r="F160" i="15" s="1"/>
  <c r="D161" i="15"/>
  <c r="D162" i="15"/>
  <c r="D163" i="15"/>
  <c r="E163" i="15" s="1"/>
  <c r="F163" i="15" s="1"/>
  <c r="D164" i="15"/>
  <c r="E164" i="15" s="1"/>
  <c r="F164" i="15" s="1"/>
  <c r="D165" i="15"/>
  <c r="D166" i="15"/>
  <c r="D167" i="15"/>
  <c r="E167" i="15" s="1"/>
  <c r="F167" i="15" s="1"/>
  <c r="D168" i="15"/>
  <c r="E168" i="15" s="1"/>
  <c r="F168" i="15" s="1"/>
  <c r="D169" i="15"/>
  <c r="D170" i="15"/>
  <c r="D171" i="15"/>
  <c r="E171" i="15" s="1"/>
  <c r="F171" i="15" s="1"/>
  <c r="D172" i="15"/>
  <c r="E172" i="15" s="1"/>
  <c r="D173" i="15"/>
  <c r="D174" i="15"/>
  <c r="D175" i="15"/>
  <c r="E175" i="15" s="1"/>
  <c r="F175" i="15" s="1"/>
  <c r="D176" i="15"/>
  <c r="E176" i="15" s="1"/>
  <c r="D177" i="15"/>
  <c r="D178" i="15"/>
  <c r="D179" i="15"/>
  <c r="E179" i="15" s="1"/>
  <c r="F179" i="15" s="1"/>
  <c r="D180" i="15"/>
  <c r="E180" i="15" s="1"/>
  <c r="F180" i="15" s="1"/>
  <c r="D181" i="15"/>
  <c r="D182" i="15"/>
  <c r="D183" i="15"/>
  <c r="E183" i="15" s="1"/>
  <c r="F183" i="15" s="1"/>
  <c r="M134" i="15" a="1"/>
  <c r="M134" i="15" s="1"/>
  <c r="M122" i="15" a="1"/>
  <c r="M122" i="15" s="1"/>
  <c r="J104" i="15" a="1"/>
  <c r="J104" i="15" s="1"/>
  <c r="J95" i="15" a="1"/>
  <c r="J95" i="15" s="1"/>
  <c r="T82" i="15"/>
  <c r="T52" i="15"/>
  <c r="S52" i="15"/>
  <c r="R52" i="15"/>
  <c r="Q52" i="15"/>
  <c r="P52" i="15"/>
  <c r="O52" i="15"/>
  <c r="N52" i="15"/>
  <c r="M52" i="15"/>
  <c r="L52" i="15"/>
  <c r="K52" i="15"/>
  <c r="J52" i="15"/>
  <c r="I52" i="15"/>
  <c r="H52" i="15"/>
  <c r="H83" i="15"/>
  <c r="G83" i="15"/>
  <c r="G84" i="15"/>
  <c r="H84" i="15"/>
  <c r="I84" i="15"/>
  <c r="J84" i="15"/>
  <c r="K84" i="15"/>
  <c r="L84" i="15"/>
  <c r="M84" i="15"/>
  <c r="N84" i="15"/>
  <c r="O84" i="15"/>
  <c r="P84" i="15"/>
  <c r="Q84" i="15"/>
  <c r="R84" i="15"/>
  <c r="S84" i="15"/>
  <c r="T84" i="15"/>
  <c r="I83" i="15"/>
  <c r="J83" i="15"/>
  <c r="K83" i="15"/>
  <c r="L83" i="15"/>
  <c r="M83" i="15"/>
  <c r="N83" i="15"/>
  <c r="O83" i="15"/>
  <c r="P83" i="15"/>
  <c r="Q83" i="15"/>
  <c r="R83" i="15"/>
  <c r="S83" i="15"/>
  <c r="T83" i="15"/>
  <c r="G53" i="15"/>
  <c r="G52" i="15"/>
  <c r="B83" i="15"/>
  <c r="B84" i="15"/>
  <c r="F83" i="15"/>
  <c r="E83" i="15"/>
  <c r="D83" i="15"/>
  <c r="C83" i="15"/>
  <c r="K43" i="3"/>
  <c r="K44" i="3"/>
  <c r="G65" i="17" l="1"/>
  <c r="I64" i="17"/>
  <c r="I65" i="17"/>
  <c r="H64" i="17"/>
  <c r="H66" i="17"/>
  <c r="G66" i="17"/>
  <c r="I66" i="17"/>
  <c r="H65" i="17"/>
  <c r="G61" i="17"/>
  <c r="I60" i="17"/>
  <c r="I61" i="17"/>
  <c r="H60" i="17"/>
  <c r="H62" i="17"/>
  <c r="G62" i="17"/>
  <c r="I62" i="17"/>
  <c r="H61" i="17"/>
  <c r="B66" i="17"/>
  <c r="B65" i="17"/>
  <c r="B60" i="17"/>
  <c r="C62" i="17"/>
  <c r="B61" i="17"/>
  <c r="B62" i="17"/>
  <c r="F272" i="15"/>
  <c r="C271" i="15"/>
  <c r="F268" i="15"/>
  <c r="F271" i="15"/>
  <c r="C270" i="15"/>
  <c r="E268" i="15"/>
  <c r="D272" i="15"/>
  <c r="E271" i="15"/>
  <c r="F270" i="15"/>
  <c r="G269" i="15"/>
  <c r="C269" i="15"/>
  <c r="D268" i="15"/>
  <c r="G271" i="15"/>
  <c r="D270" i="15"/>
  <c r="E269" i="15"/>
  <c r="E272" i="15"/>
  <c r="G270" i="15"/>
  <c r="D269" i="15"/>
  <c r="G272" i="15"/>
  <c r="C272" i="15"/>
  <c r="D271" i="15"/>
  <c r="E270" i="15"/>
  <c r="F269" i="15"/>
  <c r="G268" i="15"/>
  <c r="D184" i="15"/>
  <c r="E153" i="15"/>
  <c r="J176" i="15"/>
  <c r="K176" i="15" s="1"/>
  <c r="L176" i="15" s="1"/>
  <c r="J172" i="15"/>
  <c r="K172" i="15" s="1"/>
  <c r="L172" i="15" s="1"/>
  <c r="J164" i="15"/>
  <c r="K164" i="15" s="1"/>
  <c r="L164" i="15" s="1"/>
  <c r="J160" i="15"/>
  <c r="K160" i="15" s="1"/>
  <c r="L160" i="15" s="1"/>
  <c r="J183" i="15"/>
  <c r="K183" i="15" s="1"/>
  <c r="L183" i="15" s="1"/>
  <c r="J175" i="15"/>
  <c r="K175" i="15" s="1"/>
  <c r="L175" i="15" s="1"/>
  <c r="J167" i="15"/>
  <c r="K167" i="15" s="1"/>
  <c r="L167" i="15" s="1"/>
  <c r="J163" i="15"/>
  <c r="K163" i="15" s="1"/>
  <c r="L163" i="15" s="1"/>
  <c r="J155" i="15"/>
  <c r="K155" i="15" s="1"/>
  <c r="L155" i="15" s="1"/>
  <c r="J182" i="15"/>
  <c r="K182" i="15" s="1"/>
  <c r="L182" i="15" s="1"/>
  <c r="J178" i="15"/>
  <c r="K178" i="15" s="1"/>
  <c r="L178" i="15" s="1"/>
  <c r="J174" i="15"/>
  <c r="K174" i="15" s="1"/>
  <c r="L174" i="15" s="1"/>
  <c r="J170" i="15"/>
  <c r="K170" i="15" s="1"/>
  <c r="L170" i="15" s="1"/>
  <c r="J166" i="15"/>
  <c r="K166" i="15" s="1"/>
  <c r="L166" i="15" s="1"/>
  <c r="J162" i="15"/>
  <c r="K162" i="15" s="1"/>
  <c r="L162" i="15" s="1"/>
  <c r="J158" i="15"/>
  <c r="K158" i="15" s="1"/>
  <c r="L158" i="15" s="1"/>
  <c r="J154" i="15"/>
  <c r="K154" i="15" s="1"/>
  <c r="L154" i="15" s="1"/>
  <c r="L184" i="15" s="1"/>
  <c r="J180" i="15"/>
  <c r="K180" i="15" s="1"/>
  <c r="L180" i="15" s="1"/>
  <c r="J168" i="15"/>
  <c r="K168" i="15" s="1"/>
  <c r="L168" i="15" s="1"/>
  <c r="J156" i="15"/>
  <c r="K156" i="15" s="1"/>
  <c r="L156" i="15" s="1"/>
  <c r="J179" i="15"/>
  <c r="K179" i="15" s="1"/>
  <c r="L179" i="15" s="1"/>
  <c r="J171" i="15"/>
  <c r="K171" i="15" s="1"/>
  <c r="L171" i="15" s="1"/>
  <c r="J159" i="15"/>
  <c r="K159" i="15" s="1"/>
  <c r="L159" i="15" s="1"/>
  <c r="J181" i="15"/>
  <c r="K181" i="15" s="1"/>
  <c r="L181" i="15" s="1"/>
  <c r="J177" i="15"/>
  <c r="K177" i="15" s="1"/>
  <c r="L177" i="15" s="1"/>
  <c r="J173" i="15"/>
  <c r="K173" i="15" s="1"/>
  <c r="L173" i="15" s="1"/>
  <c r="J169" i="15"/>
  <c r="K169" i="15" s="1"/>
  <c r="L169" i="15" s="1"/>
  <c r="J165" i="15"/>
  <c r="K165" i="15" s="1"/>
  <c r="L165" i="15" s="1"/>
  <c r="J161" i="15"/>
  <c r="K161" i="15" s="1"/>
  <c r="L161" i="15" s="1"/>
  <c r="J157" i="15"/>
  <c r="K157" i="15" s="1"/>
  <c r="L157" i="15" s="1"/>
  <c r="M137" i="15"/>
  <c r="M136" i="15"/>
  <c r="M135" i="15"/>
  <c r="M138" i="15"/>
  <c r="P126" i="15"/>
  <c r="M125" i="15"/>
  <c r="P122" i="15"/>
  <c r="O126" i="15"/>
  <c r="P125" i="15"/>
  <c r="Q124" i="15"/>
  <c r="M124" i="15"/>
  <c r="N123" i="15"/>
  <c r="O122" i="15"/>
  <c r="N124" i="15"/>
  <c r="N126" i="15"/>
  <c r="O125" i="15"/>
  <c r="P124" i="15"/>
  <c r="Q123" i="15"/>
  <c r="M123" i="15"/>
  <c r="N122" i="15"/>
  <c r="Q125" i="15"/>
  <c r="O123" i="15"/>
  <c r="Q126" i="15"/>
  <c r="M126" i="15"/>
  <c r="N125" i="15"/>
  <c r="O124" i="15"/>
  <c r="P123" i="15"/>
  <c r="Q122" i="15"/>
  <c r="J107" i="15"/>
  <c r="J105" i="15"/>
  <c r="J106" i="15"/>
  <c r="J108" i="15"/>
  <c r="N98" i="15"/>
  <c r="K97" i="15"/>
  <c r="M95" i="15"/>
  <c r="L99" i="15"/>
  <c r="N97" i="15"/>
  <c r="J97" i="15"/>
  <c r="L95" i="15"/>
  <c r="K99" i="15"/>
  <c r="L98" i="15"/>
  <c r="M97" i="15"/>
  <c r="N96" i="15"/>
  <c r="J96" i="15"/>
  <c r="K95" i="15"/>
  <c r="M99" i="15"/>
  <c r="J98" i="15"/>
  <c r="L96" i="15"/>
  <c r="M98" i="15"/>
  <c r="K96" i="15"/>
  <c r="N99" i="15"/>
  <c r="J99" i="15"/>
  <c r="K98" i="15"/>
  <c r="L97" i="15"/>
  <c r="M96" i="15"/>
  <c r="N95" i="15"/>
  <c r="K184" i="15" l="1"/>
  <c r="J184" i="15"/>
  <c r="E184" i="15"/>
  <c r="F153" i="15"/>
  <c r="F184" i="15" s="1"/>
  <c r="C153" i="15" l="1"/>
  <c r="N87" i="15"/>
  <c r="C84" i="15"/>
  <c r="D84" i="15"/>
  <c r="E84" i="15"/>
  <c r="F84" i="15"/>
  <c r="T53" i="15"/>
  <c r="T54" i="15"/>
  <c r="T55" i="15"/>
  <c r="T56" i="15"/>
  <c r="T57" i="15"/>
  <c r="T58" i="15"/>
  <c r="T59" i="15"/>
  <c r="T60" i="15"/>
  <c r="T61" i="15"/>
  <c r="T62" i="15"/>
  <c r="T63" i="15"/>
  <c r="T64" i="15"/>
  <c r="T65" i="15"/>
  <c r="T66" i="15"/>
  <c r="T67" i="15"/>
  <c r="T68" i="15"/>
  <c r="T69" i="15"/>
  <c r="T70" i="15"/>
  <c r="T71" i="15"/>
  <c r="T72" i="15"/>
  <c r="T73" i="15"/>
  <c r="T74" i="15"/>
  <c r="T75" i="15"/>
  <c r="T76" i="15"/>
  <c r="T77" i="15"/>
  <c r="T78" i="15"/>
  <c r="T79" i="15"/>
  <c r="T80" i="15"/>
  <c r="T81" i="15"/>
  <c r="S53" i="15"/>
  <c r="S54" i="15"/>
  <c r="S55" i="15"/>
  <c r="S56" i="15"/>
  <c r="S57" i="15"/>
  <c r="S58" i="15"/>
  <c r="S59" i="15"/>
  <c r="S60" i="15"/>
  <c r="S61" i="15"/>
  <c r="S62" i="15"/>
  <c r="S63" i="15"/>
  <c r="S64" i="15"/>
  <c r="S65" i="15"/>
  <c r="S66" i="15"/>
  <c r="S67" i="15"/>
  <c r="S68" i="15"/>
  <c r="S69" i="15"/>
  <c r="S70" i="15"/>
  <c r="S71" i="15"/>
  <c r="S72" i="15"/>
  <c r="S73" i="15"/>
  <c r="S74" i="15"/>
  <c r="S75" i="15"/>
  <c r="S76" i="15"/>
  <c r="S77" i="15"/>
  <c r="S78" i="15"/>
  <c r="S79" i="15"/>
  <c r="S80" i="15"/>
  <c r="S81" i="15"/>
  <c r="S82" i="15"/>
  <c r="R53" i="15"/>
  <c r="R54" i="15"/>
  <c r="R55" i="15"/>
  <c r="R56" i="15"/>
  <c r="R57" i="15"/>
  <c r="R58" i="15"/>
  <c r="R59" i="15"/>
  <c r="R60" i="15"/>
  <c r="R61" i="15"/>
  <c r="R62" i="15"/>
  <c r="R63" i="15"/>
  <c r="R64" i="15"/>
  <c r="R65" i="15"/>
  <c r="R66" i="15"/>
  <c r="R67" i="15"/>
  <c r="R68" i="15"/>
  <c r="R69" i="15"/>
  <c r="R70" i="15"/>
  <c r="R71" i="15"/>
  <c r="R72" i="15"/>
  <c r="R73" i="15"/>
  <c r="R74" i="15"/>
  <c r="R75" i="15"/>
  <c r="R76" i="15"/>
  <c r="R77" i="15"/>
  <c r="R78" i="15"/>
  <c r="R79" i="15"/>
  <c r="R80" i="15"/>
  <c r="R81" i="15"/>
  <c r="R82" i="15"/>
  <c r="Q53" i="15"/>
  <c r="Q54" i="15"/>
  <c r="Q55" i="15"/>
  <c r="Q56" i="15"/>
  <c r="Q57" i="15"/>
  <c r="Q58" i="15"/>
  <c r="Q59" i="15"/>
  <c r="Q60" i="15"/>
  <c r="Q61" i="15"/>
  <c r="Q62" i="15"/>
  <c r="Q63" i="15"/>
  <c r="Q64" i="15"/>
  <c r="Q65" i="15"/>
  <c r="Q66" i="15"/>
  <c r="Q67" i="15"/>
  <c r="Q68" i="15"/>
  <c r="Q69" i="15"/>
  <c r="Q70" i="15"/>
  <c r="Q71" i="15"/>
  <c r="Q72" i="15"/>
  <c r="Q73" i="15"/>
  <c r="Q74" i="15"/>
  <c r="Q75" i="15"/>
  <c r="Q76" i="15"/>
  <c r="Q77" i="15"/>
  <c r="Q78" i="15"/>
  <c r="Q79" i="15"/>
  <c r="Q80" i="15"/>
  <c r="Q81" i="15"/>
  <c r="Q82" i="15"/>
  <c r="I87" i="15"/>
  <c r="P53" i="15"/>
  <c r="P54" i="15"/>
  <c r="P55" i="15"/>
  <c r="P56" i="15"/>
  <c r="P57" i="15"/>
  <c r="P58" i="15"/>
  <c r="P59" i="15"/>
  <c r="P60" i="15"/>
  <c r="P61" i="15"/>
  <c r="P62" i="15"/>
  <c r="P63" i="15"/>
  <c r="P64" i="15"/>
  <c r="P65" i="15"/>
  <c r="P66" i="15"/>
  <c r="P67" i="15"/>
  <c r="P68" i="15"/>
  <c r="P69" i="15"/>
  <c r="P70" i="15"/>
  <c r="P71" i="15"/>
  <c r="P72" i="15"/>
  <c r="P73" i="15"/>
  <c r="P74" i="15"/>
  <c r="P75" i="15"/>
  <c r="P76" i="15"/>
  <c r="P77" i="15"/>
  <c r="P78" i="15"/>
  <c r="P79" i="15"/>
  <c r="P80" i="15"/>
  <c r="P81" i="15"/>
  <c r="P82" i="15"/>
  <c r="O53" i="15"/>
  <c r="O54" i="15"/>
  <c r="O55" i="15"/>
  <c r="O56" i="15"/>
  <c r="O57" i="15"/>
  <c r="O58" i="15"/>
  <c r="O59" i="15"/>
  <c r="O60" i="15"/>
  <c r="O61" i="15"/>
  <c r="O62" i="15"/>
  <c r="O63" i="15"/>
  <c r="O64" i="15"/>
  <c r="O65" i="15"/>
  <c r="O66" i="15"/>
  <c r="O67" i="15"/>
  <c r="O68" i="15"/>
  <c r="O69" i="15"/>
  <c r="O70" i="15"/>
  <c r="O71" i="15"/>
  <c r="O72" i="15"/>
  <c r="O73" i="15"/>
  <c r="O74" i="15"/>
  <c r="O75" i="15"/>
  <c r="O76" i="15"/>
  <c r="O77" i="15"/>
  <c r="O78" i="15"/>
  <c r="O79" i="15"/>
  <c r="O80" i="15"/>
  <c r="O81" i="15"/>
  <c r="O82" i="15"/>
  <c r="N53" i="15"/>
  <c r="N54" i="15"/>
  <c r="N55" i="15"/>
  <c r="N56" i="15"/>
  <c r="N57" i="15"/>
  <c r="N58" i="15"/>
  <c r="N59" i="15"/>
  <c r="N60" i="15"/>
  <c r="N61" i="15"/>
  <c r="N62" i="15"/>
  <c r="N63" i="15"/>
  <c r="N64" i="15"/>
  <c r="N65" i="15"/>
  <c r="N66" i="15"/>
  <c r="N67" i="15"/>
  <c r="N68" i="15"/>
  <c r="N69" i="15"/>
  <c r="N70" i="15"/>
  <c r="N71" i="15"/>
  <c r="N72" i="15"/>
  <c r="N73" i="15"/>
  <c r="N74" i="15"/>
  <c r="N75" i="15"/>
  <c r="N76" i="15"/>
  <c r="N77" i="15"/>
  <c r="N78" i="15"/>
  <c r="N79" i="15"/>
  <c r="N80" i="15"/>
  <c r="N81" i="15"/>
  <c r="N8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66" i="15"/>
  <c r="M67" i="15"/>
  <c r="M68" i="15"/>
  <c r="M69" i="15"/>
  <c r="M70" i="15"/>
  <c r="M71" i="15"/>
  <c r="M72" i="15"/>
  <c r="M73" i="15"/>
  <c r="M74" i="15"/>
  <c r="M75" i="15"/>
  <c r="M76" i="15"/>
  <c r="M77" i="15"/>
  <c r="M78" i="15"/>
  <c r="M79" i="15"/>
  <c r="M80" i="15"/>
  <c r="M81" i="15"/>
  <c r="M8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82" i="15"/>
  <c r="K53" i="15"/>
  <c r="K54" i="15"/>
  <c r="K55" i="15"/>
  <c r="K56" i="15"/>
  <c r="K57" i="15"/>
  <c r="K58" i="15"/>
  <c r="K59" i="15"/>
  <c r="K60" i="15"/>
  <c r="K61" i="15"/>
  <c r="K62" i="15"/>
  <c r="K63" i="15"/>
  <c r="K64" i="15"/>
  <c r="K65" i="15"/>
  <c r="K66" i="15"/>
  <c r="K67" i="15"/>
  <c r="K68" i="15"/>
  <c r="K69" i="15"/>
  <c r="K70" i="15"/>
  <c r="K71" i="15"/>
  <c r="K72" i="15"/>
  <c r="K73" i="15"/>
  <c r="K74" i="15"/>
  <c r="K75" i="15"/>
  <c r="K76" i="15"/>
  <c r="K77" i="15"/>
  <c r="K78" i="15"/>
  <c r="K79" i="15"/>
  <c r="K80" i="15"/>
  <c r="K81" i="15"/>
  <c r="K82" i="15"/>
  <c r="J53" i="15"/>
  <c r="J54" i="15"/>
  <c r="J55" i="15"/>
  <c r="J56" i="15"/>
  <c r="J57" i="15"/>
  <c r="J58" i="15"/>
  <c r="J59" i="15"/>
  <c r="J60" i="15"/>
  <c r="J61" i="15"/>
  <c r="J62" i="15"/>
  <c r="J63" i="15"/>
  <c r="J64" i="15"/>
  <c r="J65" i="15"/>
  <c r="J66" i="15"/>
  <c r="J67" i="15"/>
  <c r="J68" i="15"/>
  <c r="J69" i="15"/>
  <c r="J70" i="15"/>
  <c r="J71" i="15"/>
  <c r="J72" i="15"/>
  <c r="J73" i="15"/>
  <c r="J74" i="15"/>
  <c r="J75" i="15"/>
  <c r="J76" i="15"/>
  <c r="J77" i="15"/>
  <c r="J78" i="15"/>
  <c r="J79" i="15"/>
  <c r="J80" i="15"/>
  <c r="J81" i="15"/>
  <c r="J82" i="15"/>
  <c r="I53" i="15"/>
  <c r="I54" i="15"/>
  <c r="I55" i="15"/>
  <c r="I56" i="15"/>
  <c r="I57" i="15"/>
  <c r="I58" i="15"/>
  <c r="I59" i="15"/>
  <c r="I60" i="15"/>
  <c r="I61" i="15"/>
  <c r="I62" i="15"/>
  <c r="I63" i="15"/>
  <c r="I64" i="15"/>
  <c r="I65" i="15"/>
  <c r="I66" i="15"/>
  <c r="I67" i="15"/>
  <c r="I68" i="15"/>
  <c r="I69" i="15"/>
  <c r="I70" i="15"/>
  <c r="I71" i="15"/>
  <c r="I72" i="15"/>
  <c r="I73" i="15"/>
  <c r="I74" i="15"/>
  <c r="I75" i="15"/>
  <c r="I76" i="15"/>
  <c r="I77" i="15"/>
  <c r="I78" i="15"/>
  <c r="I79" i="15"/>
  <c r="I80" i="15"/>
  <c r="I81" i="15"/>
  <c r="I82" i="15"/>
  <c r="H53" i="15"/>
  <c r="H54" i="15"/>
  <c r="H55" i="15"/>
  <c r="H56" i="15"/>
  <c r="H57" i="15"/>
  <c r="H58" i="15"/>
  <c r="H59" i="15"/>
  <c r="H60" i="15"/>
  <c r="H61" i="15"/>
  <c r="H62" i="15"/>
  <c r="H63" i="15"/>
  <c r="H64" i="15"/>
  <c r="H65" i="15"/>
  <c r="H66" i="15"/>
  <c r="H67" i="15"/>
  <c r="H68" i="15"/>
  <c r="H69" i="15"/>
  <c r="H70" i="15"/>
  <c r="H71" i="15"/>
  <c r="H72" i="15"/>
  <c r="H73" i="15"/>
  <c r="H74" i="15"/>
  <c r="H75" i="15"/>
  <c r="H76" i="15"/>
  <c r="H77" i="15"/>
  <c r="H78" i="15"/>
  <c r="H79" i="15"/>
  <c r="H80" i="15"/>
  <c r="H81" i="15"/>
  <c r="H82" i="15"/>
  <c r="G54" i="15"/>
  <c r="G55" i="15"/>
  <c r="G56" i="15"/>
  <c r="G57" i="15"/>
  <c r="G58" i="15"/>
  <c r="G59" i="15"/>
  <c r="G60" i="15"/>
  <c r="G61" i="15"/>
  <c r="G62" i="15"/>
  <c r="G63" i="15"/>
  <c r="G64" i="15"/>
  <c r="G65" i="15"/>
  <c r="G66" i="15"/>
  <c r="G67" i="15"/>
  <c r="G68" i="15"/>
  <c r="G69" i="15"/>
  <c r="G70" i="15"/>
  <c r="G71" i="15"/>
  <c r="G72" i="15"/>
  <c r="G73" i="15"/>
  <c r="G74" i="15"/>
  <c r="G75" i="15"/>
  <c r="G76" i="15"/>
  <c r="G77" i="15"/>
  <c r="G78" i="15"/>
  <c r="G79" i="15"/>
  <c r="G80" i="15"/>
  <c r="G81" i="15"/>
  <c r="G82" i="15"/>
  <c r="B6" i="20" l="1"/>
  <c r="C6" i="20"/>
  <c r="B7" i="20"/>
  <c r="C7" i="20"/>
  <c r="B8" i="20"/>
  <c r="C8" i="20"/>
  <c r="B9" i="20"/>
  <c r="C9" i="20"/>
  <c r="B10" i="20"/>
  <c r="C10" i="20"/>
  <c r="B11" i="20"/>
  <c r="C11" i="20"/>
  <c r="B12" i="20"/>
  <c r="C12" i="20"/>
  <c r="B13" i="20"/>
  <c r="C13" i="20"/>
  <c r="B14" i="20"/>
  <c r="C14" i="20"/>
  <c r="B15" i="20"/>
  <c r="C15" i="20"/>
  <c r="B16" i="20"/>
  <c r="C16" i="20"/>
  <c r="B17" i="20"/>
  <c r="C17" i="20"/>
  <c r="B18" i="20"/>
  <c r="C18" i="20"/>
  <c r="B19" i="20"/>
  <c r="C19" i="20"/>
  <c r="B20" i="20"/>
  <c r="C20" i="20"/>
  <c r="B21" i="20"/>
  <c r="C21" i="20"/>
  <c r="B22" i="20"/>
  <c r="C22" i="20"/>
  <c r="B23" i="20"/>
  <c r="C23" i="20"/>
  <c r="B24" i="20"/>
  <c r="C24" i="20"/>
  <c r="B25" i="20"/>
  <c r="C25" i="20"/>
  <c r="B26" i="20"/>
  <c r="C26" i="20"/>
  <c r="B27" i="20"/>
  <c r="C27" i="20"/>
  <c r="B28" i="20"/>
  <c r="C28" i="20"/>
  <c r="B29" i="20"/>
  <c r="C29" i="20"/>
  <c r="B30" i="20"/>
  <c r="C30" i="20"/>
  <c r="B31" i="20"/>
  <c r="C31" i="20"/>
  <c r="B32" i="20"/>
  <c r="C32" i="20"/>
  <c r="B33" i="20"/>
  <c r="C33" i="20"/>
  <c r="B34" i="20"/>
  <c r="C34" i="20"/>
  <c r="B35" i="20"/>
  <c r="C35" i="20"/>
  <c r="B36" i="20"/>
  <c r="C36" i="20"/>
  <c r="B37" i="20"/>
  <c r="C37" i="20"/>
  <c r="B38" i="20"/>
  <c r="C38" i="20"/>
  <c r="B39" i="20"/>
  <c r="C39" i="20"/>
  <c r="B40" i="20"/>
  <c r="C40" i="20"/>
  <c r="B41" i="20"/>
  <c r="C41" i="20"/>
  <c r="B42" i="20"/>
  <c r="C42" i="20"/>
  <c r="B43" i="20"/>
  <c r="C43" i="20"/>
  <c r="B44" i="20"/>
  <c r="C44" i="20"/>
  <c r="B45" i="20"/>
  <c r="C45" i="20"/>
  <c r="B46" i="20"/>
  <c r="C46" i="20"/>
  <c r="B47" i="20"/>
  <c r="C47" i="20"/>
  <c r="B48" i="20"/>
  <c r="C48" i="20"/>
  <c r="B49" i="20"/>
  <c r="C49" i="20"/>
  <c r="B50" i="20"/>
  <c r="C50" i="20"/>
  <c r="B51" i="20"/>
  <c r="C51" i="20"/>
  <c r="B52" i="20"/>
  <c r="C52" i="20"/>
  <c r="B53" i="20"/>
  <c r="C53" i="20"/>
  <c r="B54" i="20"/>
  <c r="C54" i="20"/>
  <c r="B55" i="20"/>
  <c r="C55" i="20"/>
  <c r="B56" i="20"/>
  <c r="C56" i="20"/>
  <c r="B57" i="20"/>
  <c r="C57" i="20"/>
  <c r="B58" i="20"/>
  <c r="C58" i="20"/>
  <c r="B59" i="20"/>
  <c r="C59" i="20"/>
  <c r="B60" i="20"/>
  <c r="C60" i="20"/>
  <c r="B61" i="20"/>
  <c r="C61" i="20"/>
  <c r="I88" i="15" l="1"/>
  <c r="J88" i="15"/>
  <c r="K88" i="15"/>
  <c r="I89" i="15"/>
  <c r="J89" i="15"/>
  <c r="K89" i="15"/>
  <c r="L88" i="15" s="1"/>
  <c r="L89" i="15"/>
  <c r="I90" i="15"/>
  <c r="J90" i="15"/>
  <c r="K90" i="15"/>
  <c r="M88" i="15" s="1"/>
  <c r="L90" i="15"/>
  <c r="M89" i="15" s="1"/>
  <c r="M90" i="15"/>
  <c r="B272" i="15" l="1"/>
  <c r="B271" i="15"/>
  <c r="B270" i="15"/>
  <c r="B269" i="15"/>
  <c r="B265" i="15"/>
  <c r="B264" i="15"/>
  <c r="B263" i="15"/>
  <c r="B262" i="15"/>
  <c r="B222" i="15"/>
  <c r="B221" i="15"/>
  <c r="B220" i="15"/>
  <c r="B219" i="15"/>
  <c r="B218" i="15"/>
  <c r="B217" i="15"/>
  <c r="B216" i="15"/>
  <c r="B215" i="15"/>
  <c r="B214" i="15"/>
  <c r="B213" i="15"/>
  <c r="B212" i="15"/>
  <c r="B211" i="15"/>
  <c r="B210" i="15"/>
  <c r="B209" i="15"/>
  <c r="B208" i="15"/>
  <c r="B207" i="15"/>
  <c r="B206" i="15"/>
  <c r="B205" i="15"/>
  <c r="B204" i="15"/>
  <c r="B203" i="15"/>
  <c r="B202" i="15"/>
  <c r="B201" i="15"/>
  <c r="B200" i="15"/>
  <c r="B199" i="15"/>
  <c r="B198" i="15"/>
  <c r="B197" i="15"/>
  <c r="B196" i="15"/>
  <c r="B195" i="15"/>
  <c r="B194" i="15"/>
  <c r="B193" i="15"/>
  <c r="B192" i="15"/>
  <c r="I183" i="15"/>
  <c r="C183" i="15"/>
  <c r="I182" i="15"/>
  <c r="C182" i="15"/>
  <c r="I181" i="15"/>
  <c r="C181" i="15"/>
  <c r="I180" i="15"/>
  <c r="C180" i="15"/>
  <c r="I179" i="15"/>
  <c r="C179" i="15"/>
  <c r="I178" i="15"/>
  <c r="C178" i="15"/>
  <c r="I177" i="15"/>
  <c r="C177" i="15"/>
  <c r="I176" i="15"/>
  <c r="C176" i="15"/>
  <c r="I175" i="15"/>
  <c r="C175" i="15"/>
  <c r="I174" i="15"/>
  <c r="C174" i="15"/>
  <c r="I173" i="15"/>
  <c r="C173" i="15"/>
  <c r="I172" i="15"/>
  <c r="C172" i="15"/>
  <c r="I171" i="15"/>
  <c r="C171" i="15"/>
  <c r="I170" i="15"/>
  <c r="C170" i="15"/>
  <c r="I169" i="15"/>
  <c r="C169" i="15"/>
  <c r="I168" i="15"/>
  <c r="C168" i="15"/>
  <c r="I167" i="15"/>
  <c r="C167" i="15"/>
  <c r="I166" i="15"/>
  <c r="C166" i="15"/>
  <c r="I165" i="15"/>
  <c r="C165" i="15"/>
  <c r="I164" i="15"/>
  <c r="C164" i="15"/>
  <c r="I163" i="15"/>
  <c r="C163" i="15"/>
  <c r="I162" i="15"/>
  <c r="C162" i="15"/>
  <c r="I161" i="15"/>
  <c r="C161" i="15"/>
  <c r="I160" i="15"/>
  <c r="C160" i="15"/>
  <c r="I159" i="15"/>
  <c r="C159" i="15"/>
  <c r="I158" i="15"/>
  <c r="C158" i="15"/>
  <c r="I157" i="15"/>
  <c r="C157" i="15"/>
  <c r="I156" i="15"/>
  <c r="C156" i="15"/>
  <c r="I155" i="15"/>
  <c r="C155" i="15"/>
  <c r="I154" i="15"/>
  <c r="C154" i="15"/>
  <c r="I153" i="15"/>
  <c r="J145" i="15"/>
  <c r="J144" i="15"/>
  <c r="J143" i="15"/>
  <c r="J142" i="15"/>
  <c r="J141" i="15"/>
  <c r="J140" i="15"/>
  <c r="J139" i="15"/>
  <c r="J138" i="15"/>
  <c r="J137" i="15"/>
  <c r="J136" i="15"/>
  <c r="J135" i="15"/>
  <c r="J134" i="15"/>
  <c r="J133" i="15"/>
  <c r="J132" i="15"/>
  <c r="J131" i="15"/>
  <c r="J130" i="15"/>
  <c r="J129" i="15"/>
  <c r="J128" i="15"/>
  <c r="J127" i="15"/>
  <c r="J126" i="15"/>
  <c r="J125" i="15"/>
  <c r="J124" i="15"/>
  <c r="J123" i="15"/>
  <c r="J122" i="15"/>
  <c r="J121" i="15"/>
  <c r="J120" i="15"/>
  <c r="J119" i="15"/>
  <c r="J118" i="15"/>
  <c r="J117" i="15"/>
  <c r="J116" i="15"/>
  <c r="J115" i="15"/>
  <c r="F81" i="15"/>
  <c r="E81" i="15"/>
  <c r="D81" i="15"/>
  <c r="C81" i="15"/>
  <c r="B81" i="15"/>
  <c r="F80" i="15"/>
  <c r="E80" i="15"/>
  <c r="D80" i="15"/>
  <c r="C80" i="15"/>
  <c r="B80" i="15"/>
  <c r="F79" i="15"/>
  <c r="E79" i="15"/>
  <c r="D79" i="15"/>
  <c r="C79" i="15"/>
  <c r="B79" i="15"/>
  <c r="F78" i="15"/>
  <c r="E78" i="15"/>
  <c r="D78" i="15"/>
  <c r="C78" i="15"/>
  <c r="B78" i="15"/>
  <c r="F77" i="15"/>
  <c r="E77" i="15"/>
  <c r="D77" i="15"/>
  <c r="C77" i="15"/>
  <c r="B77" i="15"/>
  <c r="F76" i="15"/>
  <c r="E76" i="15"/>
  <c r="D76" i="15"/>
  <c r="C76" i="15"/>
  <c r="B76" i="15"/>
  <c r="F75" i="15"/>
  <c r="E75" i="15"/>
  <c r="D75" i="15"/>
  <c r="C75" i="15"/>
  <c r="B75" i="15"/>
  <c r="F74" i="15"/>
  <c r="E74" i="15"/>
  <c r="D74" i="15"/>
  <c r="C74" i="15"/>
  <c r="B74" i="15"/>
  <c r="F73" i="15"/>
  <c r="E73" i="15"/>
  <c r="D73" i="15"/>
  <c r="C73" i="15"/>
  <c r="B73" i="15"/>
  <c r="F72" i="15"/>
  <c r="E72" i="15"/>
  <c r="D72" i="15"/>
  <c r="C72" i="15"/>
  <c r="B72" i="15"/>
  <c r="F71" i="15"/>
  <c r="E71" i="15"/>
  <c r="D71" i="15"/>
  <c r="C71" i="15"/>
  <c r="B71" i="15"/>
  <c r="F70" i="15"/>
  <c r="E70" i="15"/>
  <c r="D70" i="15"/>
  <c r="C70" i="15"/>
  <c r="B70" i="15"/>
  <c r="F69" i="15"/>
  <c r="E69" i="15"/>
  <c r="D69" i="15"/>
  <c r="C69" i="15"/>
  <c r="B69" i="15"/>
  <c r="F68" i="15"/>
  <c r="E68" i="15"/>
  <c r="D68" i="15"/>
  <c r="C68" i="15"/>
  <c r="B68" i="15"/>
  <c r="F67" i="15"/>
  <c r="E67" i="15"/>
  <c r="D67" i="15"/>
  <c r="C67" i="15"/>
  <c r="B67" i="15"/>
  <c r="F66" i="15"/>
  <c r="E66" i="15"/>
  <c r="D66" i="15"/>
  <c r="C66" i="15"/>
  <c r="B66" i="15"/>
  <c r="F65" i="15"/>
  <c r="E65" i="15"/>
  <c r="D65" i="15"/>
  <c r="C65" i="15"/>
  <c r="B65" i="15"/>
  <c r="F64" i="15"/>
  <c r="E64" i="15"/>
  <c r="D64" i="15"/>
  <c r="C64" i="15"/>
  <c r="B64" i="15"/>
  <c r="F63" i="15"/>
  <c r="E63" i="15"/>
  <c r="D63" i="15"/>
  <c r="C63" i="15"/>
  <c r="B63" i="15"/>
  <c r="F62" i="15"/>
  <c r="E62" i="15"/>
  <c r="D62" i="15"/>
  <c r="C62" i="15"/>
  <c r="B62" i="15"/>
  <c r="F61" i="15"/>
  <c r="E61" i="15"/>
  <c r="D61" i="15"/>
  <c r="C61" i="15"/>
  <c r="B61" i="15"/>
  <c r="F60" i="15"/>
  <c r="E60" i="15"/>
  <c r="D60" i="15"/>
  <c r="C60" i="15"/>
  <c r="B60" i="15"/>
  <c r="F59" i="15"/>
  <c r="E59" i="15"/>
  <c r="D59" i="15"/>
  <c r="C59" i="15"/>
  <c r="B59" i="15"/>
  <c r="F58" i="15"/>
  <c r="E58" i="15"/>
  <c r="D58" i="15"/>
  <c r="C58" i="15"/>
  <c r="B58" i="15"/>
  <c r="F57" i="15"/>
  <c r="E57" i="15"/>
  <c r="D57" i="15"/>
  <c r="C57" i="15"/>
  <c r="B57" i="15"/>
  <c r="N91" i="15"/>
  <c r="F56" i="15"/>
  <c r="E56" i="15"/>
  <c r="D56" i="15"/>
  <c r="C56" i="15"/>
  <c r="B56" i="15"/>
  <c r="F55" i="15"/>
  <c r="E55" i="15"/>
  <c r="D55" i="15"/>
  <c r="C55" i="15"/>
  <c r="B55" i="15"/>
  <c r="F54" i="15"/>
  <c r="E54" i="15"/>
  <c r="D54" i="15"/>
  <c r="C54" i="15"/>
  <c r="B54" i="15"/>
  <c r="F53" i="15"/>
  <c r="E53" i="15"/>
  <c r="D53" i="15"/>
  <c r="C53" i="15"/>
  <c r="B53" i="15"/>
  <c r="F52" i="15"/>
  <c r="E52" i="15"/>
  <c r="D52" i="15"/>
  <c r="C52" i="15"/>
  <c r="B52" i="15"/>
  <c r="L91" i="15" l="1"/>
  <c r="N89" i="15" s="1"/>
  <c r="K91" i="15"/>
  <c r="N88" i="15" s="1"/>
  <c r="I91" i="15"/>
  <c r="M91" i="15"/>
  <c r="N90" i="15" s="1"/>
  <c r="J87" i="15" l="1"/>
  <c r="J91" i="15"/>
  <c r="L87" i="15" l="1"/>
  <c r="M87" i="15"/>
  <c r="K8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Chantal Gueguen</author>
    <author>aureline fargeas 2</author>
    <author>egallic</author>
    <author>ANDRIAMIALISOA FITIA</author>
  </authors>
  <commentList>
    <comment ref="G39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Utiliser la liste déroulante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00" authorId="1" shapeId="0" xr:uid="{00000000-0006-0000-0100-000002000000}">
      <text>
        <r>
          <rPr>
            <b/>
            <sz val="9"/>
            <color indexed="81"/>
            <rFont val="Tahoma"/>
            <family val="2"/>
          </rPr>
          <t xml:space="preserve">=INVERSEMAT()
Lire l'aide en ligne
Valider avec Ctrl+Maj+Entrée
</t>
        </r>
      </text>
    </comment>
    <comment ref="I104" authorId="1" shapeId="0" xr:uid="{00000000-0006-0000-0100-000003000000}">
      <text>
        <r>
          <rPr>
            <b/>
            <sz val="9"/>
            <color indexed="81"/>
            <rFont val="Tahoma"/>
            <family val="2"/>
          </rPr>
          <t>=PRODUITMAT()</t>
        </r>
      </text>
    </comment>
    <comment ref="M141" authorId="2" shapeId="0" xr:uid="{00000000-0006-0000-0100-000004000000}">
      <text>
        <r>
          <rPr>
            <sz val="8"/>
            <color indexed="81"/>
            <rFont val="Calibri"/>
            <family val="2"/>
          </rPr>
          <t>β</t>
        </r>
        <r>
          <rPr>
            <sz val="8"/>
            <color indexed="81"/>
            <rFont val="Tahoma"/>
            <family val="2"/>
          </rPr>
          <t>^1</t>
        </r>
      </text>
    </comment>
    <comment ref="M142" authorId="2" shapeId="0" xr:uid="{00000000-0006-0000-0100-000005000000}">
      <text>
        <r>
          <rPr>
            <sz val="8"/>
            <color indexed="81"/>
            <rFont val="Tahoma"/>
            <family val="2"/>
          </rPr>
          <t>β^2</t>
        </r>
      </text>
    </comment>
    <comment ref="M143" authorId="2" shapeId="0" xr:uid="{00000000-0006-0000-0100-000006000000}">
      <text>
        <r>
          <rPr>
            <sz val="8"/>
            <color indexed="81"/>
            <rFont val="Tahoma"/>
            <family val="2"/>
          </rPr>
          <t>β^3</t>
        </r>
      </text>
    </comment>
    <comment ref="M144" authorId="2" shapeId="0" xr:uid="{00000000-0006-0000-0100-000007000000}">
      <text>
        <r>
          <rPr>
            <sz val="8"/>
            <color indexed="81"/>
            <rFont val="Tahoma"/>
            <family val="2"/>
          </rPr>
          <t xml:space="preserve"> β^4</t>
        </r>
      </text>
    </comment>
    <comment ref="M145" authorId="2" shapeId="0" xr:uid="{00000000-0006-0000-0100-000008000000}">
      <text>
        <r>
          <rPr>
            <sz val="8"/>
            <color indexed="81"/>
            <rFont val="Tahoma"/>
            <family val="2"/>
          </rPr>
          <t>constante : β^0</t>
        </r>
      </text>
    </comment>
    <comment ref="D223" authorId="2" shapeId="0" xr:uid="{00000000-0006-0000-0100-000009000000}">
      <text>
        <r>
          <rPr>
            <b/>
            <sz val="8"/>
            <color indexed="81"/>
            <rFont val="Tahoma"/>
            <family val="2"/>
          </rPr>
          <t xml:space="preserve">= </t>
        </r>
        <r>
          <rPr>
            <sz val="8"/>
            <color indexed="81"/>
            <rFont val="Tahoma"/>
            <family val="2"/>
          </rPr>
          <t>SCT</t>
        </r>
      </text>
    </comment>
    <comment ref="E225" authorId="3" shapeId="0" xr:uid="{9F791E8B-92A8-4DAA-94F8-D2C12EFE9FA2}">
      <text>
        <r>
          <rPr>
            <b/>
            <sz val="9"/>
            <color indexed="81"/>
            <rFont val="Tahoma"/>
            <family val="2"/>
          </rPr>
          <t>ANDRIAMIALISOA FITIA:</t>
        </r>
        <r>
          <rPr>
            <sz val="9"/>
            <color indexed="81"/>
            <rFont val="Tahoma"/>
            <family val="2"/>
          </rPr>
          <t xml:space="preserve">
variabilité des variables endogènes
</t>
        </r>
      </text>
    </comment>
    <comment ref="E228" authorId="3" shapeId="0" xr:uid="{424F82C6-7CC2-4C01-8D27-FDBAC9DEB8EC}">
      <text/>
    </comment>
    <comment ref="K233" authorId="2" shapeId="0" xr:uid="{297259A5-6EBA-4B75-B33F-011F252BB2FC}">
      <text>
        <r>
          <rPr>
            <sz val="8"/>
            <color indexed="81"/>
            <rFont val="Calibri"/>
            <family val="2"/>
          </rPr>
          <t>β</t>
        </r>
        <r>
          <rPr>
            <sz val="8"/>
            <color indexed="81"/>
            <rFont val="Tahoma"/>
            <family val="2"/>
          </rPr>
          <t>^1</t>
        </r>
      </text>
    </comment>
    <comment ref="K234" authorId="2" shapeId="0" xr:uid="{E002E396-77E8-473C-9C5F-A4085B997C56}">
      <text>
        <r>
          <rPr>
            <sz val="8"/>
            <color indexed="81"/>
            <rFont val="Tahoma"/>
            <family val="2"/>
          </rPr>
          <t>β^2</t>
        </r>
      </text>
    </comment>
    <comment ref="K235" authorId="2" shapeId="0" xr:uid="{2C80A261-F3E9-48CC-B74F-9C1E99375F26}">
      <text>
        <r>
          <rPr>
            <sz val="8"/>
            <color indexed="81"/>
            <rFont val="Tahoma"/>
            <family val="2"/>
          </rPr>
          <t>β^3</t>
        </r>
      </text>
    </comment>
    <comment ref="K236" authorId="2" shapeId="0" xr:uid="{6FE5F770-F5D4-4A1E-96EC-EF984856729C}">
      <text>
        <r>
          <rPr>
            <sz val="8"/>
            <color indexed="81"/>
            <rFont val="Tahoma"/>
            <family val="2"/>
          </rPr>
          <t xml:space="preserve"> β^4</t>
        </r>
      </text>
    </comment>
    <comment ref="K237" authorId="2" shapeId="0" xr:uid="{E0286A97-60A7-4D45-A9B0-35B82AD65351}">
      <text>
        <r>
          <rPr>
            <sz val="8"/>
            <color indexed="81"/>
            <rFont val="Tahoma"/>
            <family val="2"/>
          </rPr>
          <t>constante : β^0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ANDRIAMIALISOA FITIA</author>
  </authors>
  <commentList>
    <comment ref="E108" authorId="0" shapeId="0" xr:uid="{183ADCEE-D192-4C56-8CF9-D7B37D9B7B5A}">
      <text>
        <r>
          <rPr>
            <sz val="9"/>
            <color indexed="81"/>
            <rFont val="Tahoma"/>
            <charset val="1"/>
          </rPr>
          <t xml:space="preserve">
il faut qu'elles soient inférieurers à 0,05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Chantal Gueguen</author>
  </authors>
  <commentList>
    <comment ref="A6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pourquoi commencer au T2 alors que l'on commencait au T1 avant ?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<sst xmlns="http://schemas.openxmlformats.org/spreadsheetml/2006/main" count="860" uniqueCount="362">
  <si>
    <t>Type de véhicule</t>
  </si>
  <si>
    <t>Prix</t>
  </si>
  <si>
    <t xml:space="preserve">Cylindrée </t>
  </si>
  <si>
    <t xml:space="preserve">Puissance </t>
  </si>
  <si>
    <t xml:space="preserve">Poids </t>
  </si>
  <si>
    <t xml:space="preserve">Consommation </t>
  </si>
  <si>
    <t>(Frs)</t>
  </si>
  <si>
    <t>(cm3)</t>
  </si>
  <si>
    <t>(kW)</t>
  </si>
  <si>
    <t>(kg)</t>
  </si>
  <si>
    <t>(l/100km)</t>
  </si>
  <si>
    <t>i</t>
  </si>
  <si>
    <t>Daihatsu Cuore</t>
  </si>
  <si>
    <t>Suzuki Swift 1.0 GLS</t>
  </si>
  <si>
    <t>Fiat Panda Mambo L</t>
  </si>
  <si>
    <t>VW Polo 1.4 60</t>
  </si>
  <si>
    <t>Opel Corsa 1.2i Eco</t>
  </si>
  <si>
    <t>Subaru Vivio 4WD</t>
  </si>
  <si>
    <t>Toyota Corolla</t>
  </si>
  <si>
    <t>Ferrari 456 GT</t>
  </si>
  <si>
    <t>Mercedes S 600</t>
  </si>
  <si>
    <t>Maserati Ghibli GT</t>
  </si>
  <si>
    <t>Opel Astra 1.6i 16V</t>
  </si>
  <si>
    <t>Peugeot 306 XS 108</t>
  </si>
  <si>
    <t>Renault Safrane 2.2. V</t>
  </si>
  <si>
    <t>Seat Ibiza 2.0 GTI</t>
  </si>
  <si>
    <t>VW Golt 2.0 GTI</t>
  </si>
  <si>
    <t>Citroen ZX Volcane</t>
  </si>
  <si>
    <t>Fiat Tempra 1.6 Liberty</t>
  </si>
  <si>
    <t>Fort Escort 1.4i PT</t>
  </si>
  <si>
    <t>Honda Civic Joker 1.4</t>
  </si>
  <si>
    <t>Volvo 850 2.5</t>
  </si>
  <si>
    <t>Ford Fiesta 1.2 Zetec</t>
  </si>
  <si>
    <t>Hyundai Sonata 3000</t>
  </si>
  <si>
    <t>Lancia K 3.0 LS</t>
  </si>
  <si>
    <t>Mazda Hachtback V</t>
  </si>
  <si>
    <t>Mitsubishi Galant</t>
  </si>
  <si>
    <t>Opel Omega 2.5i V6</t>
  </si>
  <si>
    <t>Peugeot 806 2.0</t>
  </si>
  <si>
    <t>Nissan Primera 2.0</t>
  </si>
  <si>
    <t>Seat Alhambra 2.0</t>
  </si>
  <si>
    <t>Toyota Previa salon</t>
  </si>
  <si>
    <t>Volvo 960 Kombi aut</t>
  </si>
  <si>
    <t>Somme</t>
  </si>
  <si>
    <t xml:space="preserve">R² = </t>
  </si>
  <si>
    <t>y</t>
  </si>
  <si>
    <r>
      <t>x</t>
    </r>
    <r>
      <rPr>
        <vertAlign val="subscript"/>
        <sz val="10"/>
        <color theme="0"/>
        <rFont val="Arial"/>
        <family val="2"/>
      </rPr>
      <t>1i</t>
    </r>
  </si>
  <si>
    <r>
      <t>x</t>
    </r>
    <r>
      <rPr>
        <vertAlign val="subscript"/>
        <sz val="10"/>
        <color theme="0"/>
        <rFont val="Arial"/>
        <family val="2"/>
      </rPr>
      <t>2i</t>
    </r>
  </si>
  <si>
    <r>
      <t>x</t>
    </r>
    <r>
      <rPr>
        <vertAlign val="subscript"/>
        <sz val="10"/>
        <color theme="0"/>
        <rFont val="Arial"/>
        <family val="2"/>
      </rPr>
      <t>3i</t>
    </r>
  </si>
  <si>
    <r>
      <t>x</t>
    </r>
    <r>
      <rPr>
        <vertAlign val="subscript"/>
        <sz val="10"/>
        <color theme="0"/>
        <rFont val="Arial"/>
        <family val="2"/>
      </rPr>
      <t>4i</t>
    </r>
  </si>
  <si>
    <r>
      <t>y</t>
    </r>
    <r>
      <rPr>
        <vertAlign val="subscript"/>
        <sz val="10"/>
        <color theme="0"/>
        <rFont val="Arial"/>
        <family val="2"/>
      </rPr>
      <t>i</t>
    </r>
  </si>
  <si>
    <t>x1</t>
  </si>
  <si>
    <t>x2</t>
  </si>
  <si>
    <t>x3</t>
  </si>
  <si>
    <t>x4</t>
  </si>
  <si>
    <t>x1 x2</t>
  </si>
  <si>
    <t>x1 x3</t>
  </si>
  <si>
    <t>x1 x4</t>
  </si>
  <si>
    <t>x2 x3</t>
  </si>
  <si>
    <t>x2 x4</t>
  </si>
  <si>
    <t>x3 x4</t>
  </si>
  <si>
    <t>y x1</t>
  </si>
  <si>
    <t>y x2</t>
  </si>
  <si>
    <t>y x3</t>
  </si>
  <si>
    <t>y x4</t>
  </si>
  <si>
    <t>cste</t>
  </si>
  <si>
    <t>X =</t>
  </si>
  <si>
    <t>y =</t>
  </si>
  <si>
    <t>On multiplie une matrice 5*31</t>
  </si>
  <si>
    <t>par une matrice 31 * 5</t>
  </si>
  <si>
    <t>Le résultat est donc une matrice 5*5</t>
  </si>
  <si>
    <t>On multiplie une 5*31</t>
  </si>
  <si>
    <t>par une 31 *1</t>
  </si>
  <si>
    <t>Le résultat est une matrice de dim 5*1</t>
  </si>
  <si>
    <t>On multiplie une 5*5</t>
  </si>
  <si>
    <t>par une 5*1</t>
  </si>
  <si>
    <t>Les termes de la diagonale donnent les estimations des variances des estimateurs</t>
  </si>
  <si>
    <t>Il ne reste qu'à prendre la racine carrée de leur diagonale</t>
  </si>
  <si>
    <t>x1²</t>
  </si>
  <si>
    <t>x2²</t>
  </si>
  <si>
    <t>x3²</t>
  </si>
  <si>
    <t>x4²</t>
  </si>
  <si>
    <t>yi</t>
  </si>
  <si>
    <t>y^i</t>
  </si>
  <si>
    <t>ei</t>
  </si>
  <si>
    <t>ei²</t>
  </si>
  <si>
    <t xml:space="preserve">Analyse de la consommation de carburant </t>
  </si>
  <si>
    <t>X'Y</t>
  </si>
  <si>
    <r>
      <t>X'</t>
    </r>
    <r>
      <rPr>
        <b/>
        <sz val="10"/>
        <color theme="0"/>
        <rFont val="Arial"/>
        <family val="2"/>
      </rPr>
      <t xml:space="preserve"> X</t>
    </r>
  </si>
  <si>
    <r>
      <t>(X'</t>
    </r>
    <r>
      <rPr>
        <b/>
        <sz val="10"/>
        <color theme="0"/>
        <rFont val="Arial"/>
        <family val="2"/>
      </rPr>
      <t xml:space="preserve"> X)</t>
    </r>
    <r>
      <rPr>
        <b/>
        <vertAlign val="superscript"/>
        <sz val="10"/>
        <color theme="0"/>
        <rFont val="Arial"/>
        <family val="2"/>
      </rPr>
      <t>-1</t>
    </r>
  </si>
  <si>
    <r>
      <t>X'</t>
    </r>
    <r>
      <rPr>
        <b/>
        <vertAlign val="superscript"/>
        <sz val="10"/>
        <color theme="0"/>
        <rFont val="Arial"/>
        <family val="2"/>
      </rPr>
      <t xml:space="preserve"> </t>
    </r>
    <r>
      <rPr>
        <b/>
        <sz val="10"/>
        <color theme="0"/>
        <rFont val="Arial"/>
        <family val="2"/>
      </rPr>
      <t>=</t>
    </r>
  </si>
  <si>
    <r>
      <t>X'</t>
    </r>
    <r>
      <rPr>
        <b/>
        <sz val="10"/>
        <color theme="0"/>
        <rFont val="Arial"/>
        <family val="2"/>
      </rPr>
      <t>X =</t>
    </r>
  </si>
  <si>
    <r>
      <t>(X'</t>
    </r>
    <r>
      <rPr>
        <b/>
        <sz val="10"/>
        <color theme="0"/>
        <rFont val="Arial"/>
        <family val="2"/>
      </rPr>
      <t>X)</t>
    </r>
    <r>
      <rPr>
        <b/>
        <vertAlign val="superscript"/>
        <sz val="10"/>
        <color theme="0"/>
        <rFont val="Arial"/>
        <family val="2"/>
      </rPr>
      <t>-1</t>
    </r>
    <r>
      <rPr>
        <b/>
        <sz val="10"/>
        <color theme="0"/>
        <rFont val="Arial"/>
        <family val="2"/>
      </rPr>
      <t xml:space="preserve"> =</t>
    </r>
  </si>
  <si>
    <r>
      <t>X'Y</t>
    </r>
    <r>
      <rPr>
        <b/>
        <sz val="10"/>
        <color theme="0"/>
        <rFont val="Arial"/>
        <family val="2"/>
      </rPr>
      <t xml:space="preserve"> =</t>
    </r>
  </si>
  <si>
    <r>
      <t>(X'X)</t>
    </r>
    <r>
      <rPr>
        <b/>
        <vertAlign val="superscript"/>
        <sz val="10"/>
        <color theme="0"/>
        <rFont val="Arial"/>
        <family val="2"/>
      </rPr>
      <t>-1</t>
    </r>
    <r>
      <rPr>
        <b/>
        <sz val="10"/>
        <color theme="0"/>
        <rFont val="Arial"/>
        <family val="2"/>
      </rPr>
      <t>(X'Y</t>
    </r>
    <r>
      <rPr>
        <b/>
        <sz val="10"/>
        <color theme="0"/>
        <rFont val="Arial"/>
        <family val="2"/>
      </rPr>
      <t>) =</t>
    </r>
  </si>
  <si>
    <r>
      <t>(X'</t>
    </r>
    <r>
      <rPr>
        <b/>
        <sz val="10"/>
        <color theme="0"/>
        <rFont val="Arial"/>
        <family val="2"/>
      </rPr>
      <t>X)</t>
    </r>
    <r>
      <rPr>
        <b/>
        <vertAlign val="superscript"/>
        <sz val="10"/>
        <color theme="0"/>
        <rFont val="Arial"/>
        <family val="2"/>
      </rPr>
      <t>-1</t>
    </r>
  </si>
  <si>
    <t>Idem pour la matrice X'X</t>
  </si>
  <si>
    <t>Sommes</t>
  </si>
  <si>
    <t>Autre méthode équivalente</t>
  </si>
  <si>
    <r>
      <t xml:space="preserve">Méthode matricielle : calculer  Y^ = X </t>
    </r>
    <r>
      <rPr>
        <sz val="11"/>
        <color theme="1"/>
        <rFont val="Calibri"/>
        <family val="2"/>
      </rPr>
      <t>β</t>
    </r>
    <r>
      <rPr>
        <sz val="11"/>
        <color theme="1"/>
        <rFont val="Arial"/>
        <family val="2"/>
      </rPr>
      <t>^, puis en déduire les résidus</t>
    </r>
  </si>
  <si>
    <t>Calcul de la somme des carrés Totale</t>
  </si>
  <si>
    <t>yi - y moyen</t>
  </si>
  <si>
    <t>(yi - y moyen)²</t>
  </si>
  <si>
    <t>La somme des carrés des résidus (SCRes) vaut :</t>
  </si>
  <si>
    <t>La somme des carrés Totale (SCT) vaut :</t>
  </si>
  <si>
    <t>Moyennes</t>
  </si>
  <si>
    <t>Caractéristique 2</t>
  </si>
  <si>
    <t xml:space="preserve">Moyenne endogène observée </t>
  </si>
  <si>
    <t>Moyenne endogène estimée</t>
  </si>
  <si>
    <t>Caractéristique 1 : l'hyperplan passe par le point moyen</t>
  </si>
  <si>
    <t>Caractéristique 3</t>
  </si>
  <si>
    <t xml:space="preserve">somme des résidus </t>
  </si>
  <si>
    <t xml:space="preserve">moyenne des résidus </t>
  </si>
  <si>
    <t xml:space="preserve">ou de façon équivalente </t>
  </si>
  <si>
    <t>N</t>
  </si>
  <si>
    <t>K</t>
  </si>
  <si>
    <t xml:space="preserve">R²aj = </t>
  </si>
  <si>
    <t>Réaliser le graphique adapté pour visualiser les variations de la variable endogène</t>
  </si>
  <si>
    <t>Utiliser l'utilitaire d'analyse pour afficher les Statistiques descriptives de la variable endogène</t>
  </si>
  <si>
    <t>Utiliser l'utilitaire d'analyse pour afficher les Statistiques descriptives des variables exogènes</t>
  </si>
  <si>
    <t>C) Régression multiple avec l'utilitaire d'analyse</t>
  </si>
  <si>
    <t>Mettre en couleur les résultats déjà trouvés dans Onglet B</t>
  </si>
  <si>
    <t>2003T1</t>
  </si>
  <si>
    <t>2003T2</t>
  </si>
  <si>
    <t>2003T3</t>
  </si>
  <si>
    <t>2003T4</t>
  </si>
  <si>
    <t>2004T1</t>
  </si>
  <si>
    <t>2004T2</t>
  </si>
  <si>
    <t>2004T3</t>
  </si>
  <si>
    <t>2004T4</t>
  </si>
  <si>
    <t>2005T1</t>
  </si>
  <si>
    <t>2005T2</t>
  </si>
  <si>
    <t>2005T3</t>
  </si>
  <si>
    <t>2005T4</t>
  </si>
  <si>
    <t>2006T1</t>
  </si>
  <si>
    <t>2006T2</t>
  </si>
  <si>
    <t>2006T3</t>
  </si>
  <si>
    <t>2006T4</t>
  </si>
  <si>
    <t>2007T1</t>
  </si>
  <si>
    <t>2007T2</t>
  </si>
  <si>
    <t>2007T3</t>
  </si>
  <si>
    <t>2007T4</t>
  </si>
  <si>
    <t>2008T1</t>
  </si>
  <si>
    <t>2008T2</t>
  </si>
  <si>
    <t>2008T3</t>
  </si>
  <si>
    <t>2008T4</t>
  </si>
  <si>
    <t>2009T1</t>
  </si>
  <si>
    <t>2009T2</t>
  </si>
  <si>
    <t>2009T3</t>
  </si>
  <si>
    <t>2009T4</t>
  </si>
  <si>
    <t>2010T1</t>
  </si>
  <si>
    <t>2010T2</t>
  </si>
  <si>
    <t>2010T3</t>
  </si>
  <si>
    <t>2010T4</t>
  </si>
  <si>
    <t>2011T1</t>
  </si>
  <si>
    <t>2011T2</t>
  </si>
  <si>
    <t>2011T3</t>
  </si>
  <si>
    <t>2011T4</t>
  </si>
  <si>
    <t>2012T1</t>
  </si>
  <si>
    <t>2012T2</t>
  </si>
  <si>
    <t>2012T3</t>
  </si>
  <si>
    <t>2012T4</t>
  </si>
  <si>
    <t>2013T1</t>
  </si>
  <si>
    <t>2013T2</t>
  </si>
  <si>
    <t>2013T3</t>
  </si>
  <si>
    <t>2013T4</t>
  </si>
  <si>
    <t>2014T1</t>
  </si>
  <si>
    <t>2014T2</t>
  </si>
  <si>
    <t>2014T3</t>
  </si>
  <si>
    <t>2014T4</t>
  </si>
  <si>
    <t>2015T1</t>
  </si>
  <si>
    <t>2015T2</t>
  </si>
  <si>
    <t>2015T3</t>
  </si>
  <si>
    <t>2015T4</t>
  </si>
  <si>
    <t>2016T1</t>
  </si>
  <si>
    <t>2016T2</t>
  </si>
  <si>
    <t>2016T3</t>
  </si>
  <si>
    <t>2016T4</t>
  </si>
  <si>
    <t>ménages</t>
  </si>
  <si>
    <t>M €</t>
  </si>
  <si>
    <t>Dépenses de consommation en volume</t>
  </si>
  <si>
    <t>Taux de chômage</t>
  </si>
  <si>
    <t>Taux d'inflation</t>
  </si>
  <si>
    <t>Taux d'inflation CPI</t>
  </si>
  <si>
    <t>PIB volume</t>
  </si>
  <si>
    <t>X</t>
  </si>
  <si>
    <t>X'</t>
  </si>
  <si>
    <t>X'X</t>
  </si>
  <si>
    <t>Consommation</t>
  </si>
  <si>
    <t>PIB niveau</t>
  </si>
  <si>
    <t>Y</t>
  </si>
  <si>
    <r>
      <t>(X'X)</t>
    </r>
    <r>
      <rPr>
        <vertAlign val="superscript"/>
        <sz val="10"/>
        <rFont val="Arial"/>
        <family val="2"/>
      </rPr>
      <t>-1</t>
    </r>
  </si>
  <si>
    <t>bétachapeau</t>
  </si>
  <si>
    <t xml:space="preserve">N représente le nombre de </t>
  </si>
  <si>
    <t xml:space="preserve">K représente le nombre de </t>
  </si>
  <si>
    <t>A l'aide de l'utilitaire d'analyse, retrouver les résultats de l'onglet B</t>
  </si>
  <si>
    <t>B) Calculs matriciels (avec les fonction d'Excel)</t>
  </si>
  <si>
    <t>A) Analyse descriptive des données : préalable nécessaire avant toute régression</t>
  </si>
  <si>
    <t>Retrouver la moyenne et l'écart-type avec les Fonctions d'Excel</t>
  </si>
  <si>
    <t>Améliorer la présentation</t>
  </si>
  <si>
    <t>Réaliser le graphique adapté pour visualiser au mieux  les variations des variables exogènes</t>
  </si>
  <si>
    <t>sous forme matricielle</t>
  </si>
  <si>
    <t xml:space="preserve">sous forme scalaire </t>
  </si>
  <si>
    <t>Choisir la bonne réponse</t>
  </si>
  <si>
    <t xml:space="preserve">1) La régression s'écrit </t>
  </si>
  <si>
    <t xml:space="preserve">β^ = </t>
  </si>
  <si>
    <t>3) Rappeller la formule matricielle de l'estimateur des MCO :</t>
  </si>
  <si>
    <t>4) Calculer les différentes sommes nécessaires à la régression (commencer par remplir la partie blanche du tableau = colonnes G à T puis les sommes en bas de tableau en partie bleue)</t>
  </si>
  <si>
    <r>
      <t>Première méthode pour déterminer (X'X)</t>
    </r>
    <r>
      <rPr>
        <b/>
        <vertAlign val="superscript"/>
        <sz val="16"/>
        <color theme="1"/>
        <rFont val="Arial"/>
        <family val="2"/>
      </rPr>
      <t>-1</t>
    </r>
    <r>
      <rPr>
        <b/>
        <sz val="16"/>
        <color theme="1"/>
        <rFont val="Arial"/>
        <family val="2"/>
      </rPr>
      <t xml:space="preserve"> (X'Y)</t>
    </r>
  </si>
  <si>
    <t xml:space="preserve"> En utilisant ce qui a été vu en cours,   sur papier libre, développer la matrice  X'Y (= écrire ce que contiennent les lignes et les colonnes).</t>
  </si>
  <si>
    <r>
      <t>(X'X)</t>
    </r>
    <r>
      <rPr>
        <vertAlign val="superscript"/>
        <sz val="10"/>
        <color theme="0"/>
        <rFont val="Arial"/>
        <family val="2"/>
      </rPr>
      <t>-1</t>
    </r>
    <r>
      <rPr>
        <sz val="10"/>
        <color theme="0"/>
        <rFont val="Arial"/>
        <family val="2"/>
      </rPr>
      <t xml:space="preserve"> X'Y =</t>
    </r>
  </si>
  <si>
    <t>Quelle différence y a-t-il avec la matrice X ci-dessous et celle vue en cours  vue en cours ?</t>
  </si>
  <si>
    <r>
      <t>Méthode scalaire : calculer les valeurs estimées pour chaque y</t>
    </r>
    <r>
      <rPr>
        <vertAlign val="subscript"/>
        <sz val="10"/>
        <color theme="1"/>
        <rFont val="Arial"/>
        <family val="2"/>
      </rPr>
      <t>i</t>
    </r>
    <r>
      <rPr>
        <sz val="10"/>
        <color theme="1"/>
        <rFont val="Arial"/>
        <family val="2"/>
      </rPr>
      <t xml:space="preserve">, puis en déduire  les résidus </t>
    </r>
  </si>
  <si>
    <t>6.Calculer les résidus de 2 façons équivalentes.</t>
  </si>
  <si>
    <t>SCE = SCT - SCRes =</t>
  </si>
  <si>
    <t>On en déduit  que la somme des carrés expliquée (SCE) est :</t>
  </si>
  <si>
    <t>7. Rappeler  les 3 premières caractéristiques vues en cours et montrer qu'elles sont vérifiées</t>
  </si>
  <si>
    <r>
      <t xml:space="preserve">5) Sur Excel, sans avoir à calculer les différentes sommes comme dans 4), réaliser </t>
    </r>
    <r>
      <rPr>
        <b/>
        <sz val="11"/>
        <color rgb="FFFF0000"/>
        <rFont val="Arial"/>
        <family val="2"/>
      </rPr>
      <t>directement</t>
    </r>
    <r>
      <rPr>
        <b/>
        <sz val="11"/>
        <rFont val="Arial"/>
        <family val="2"/>
      </rPr>
      <t xml:space="preserve"> le calcul matriciel</t>
    </r>
  </si>
  <si>
    <t>6. Calculer R² et R ajusté (coefficient de détermination et coefficient de détermination ajusté)</t>
  </si>
  <si>
    <t>7. Calculer la variance des résidus, puis les variances (et écart – types) des coefficients estimés</t>
  </si>
  <si>
    <r>
      <t>σ^</t>
    </r>
    <r>
      <rPr>
        <vertAlign val="subscript"/>
        <sz val="10"/>
        <color theme="1"/>
        <rFont val="Calibri"/>
        <family val="2"/>
      </rPr>
      <t>β1^</t>
    </r>
  </si>
  <si>
    <r>
      <t>σ^</t>
    </r>
    <r>
      <rPr>
        <vertAlign val="subscript"/>
        <sz val="10"/>
        <color theme="1"/>
        <rFont val="Arial"/>
        <family val="2"/>
      </rPr>
      <t>β2^</t>
    </r>
  </si>
  <si>
    <r>
      <t>σ^</t>
    </r>
    <r>
      <rPr>
        <vertAlign val="subscript"/>
        <sz val="10"/>
        <color theme="1"/>
        <rFont val="Arial"/>
        <family val="2"/>
      </rPr>
      <t>β3^</t>
    </r>
  </si>
  <si>
    <r>
      <t>σ^</t>
    </r>
    <r>
      <rPr>
        <vertAlign val="subscript"/>
        <sz val="10"/>
        <color theme="1"/>
        <rFont val="Arial"/>
        <family val="2"/>
      </rPr>
      <t>β4^</t>
    </r>
  </si>
  <si>
    <r>
      <t>σ^</t>
    </r>
    <r>
      <rPr>
        <vertAlign val="subscript"/>
        <sz val="10"/>
        <color theme="1"/>
        <rFont val="Arial"/>
        <family val="2"/>
      </rPr>
      <t>β0^</t>
    </r>
  </si>
  <si>
    <r>
      <rPr>
        <sz val="10"/>
        <color theme="1"/>
        <rFont val="Calibri"/>
        <family val="2"/>
      </rPr>
      <t>σ</t>
    </r>
    <r>
      <rPr>
        <sz val="10"/>
        <color theme="1"/>
        <rFont val="Arial"/>
        <family val="2"/>
      </rPr>
      <t>^²</t>
    </r>
    <r>
      <rPr>
        <sz val="10"/>
        <color theme="1"/>
        <rFont val="Arial"/>
        <family val="2"/>
      </rPr>
      <t xml:space="preserve"> =</t>
    </r>
  </si>
  <si>
    <r>
      <t>σ^²</t>
    </r>
    <r>
      <rPr>
        <b/>
        <sz val="10"/>
        <color theme="0"/>
        <rFont val="Arial"/>
        <family val="2"/>
      </rPr>
      <t xml:space="preserve"> (X'</t>
    </r>
    <r>
      <rPr>
        <b/>
        <sz val="10"/>
        <color theme="0"/>
        <rFont val="Arial"/>
        <family val="2"/>
      </rPr>
      <t>X)</t>
    </r>
    <r>
      <rPr>
        <b/>
        <vertAlign val="superscript"/>
        <sz val="10"/>
        <color theme="0"/>
        <rFont val="Arial"/>
        <family val="2"/>
      </rPr>
      <t>-1</t>
    </r>
    <r>
      <rPr>
        <b/>
        <sz val="10"/>
        <color theme="0"/>
        <rFont val="Arial"/>
        <family val="2"/>
      </rPr>
      <t xml:space="preserve"> =</t>
    </r>
  </si>
  <si>
    <r>
      <t xml:space="preserve">Y = X β + </t>
    </r>
    <r>
      <rPr>
        <sz val="10"/>
        <color theme="1"/>
        <rFont val="Calibri"/>
        <family val="2"/>
      </rPr>
      <t>Ɛ</t>
    </r>
  </si>
  <si>
    <r>
      <rPr>
        <sz val="12"/>
        <rFont val="Arial"/>
        <family val="2"/>
      </rPr>
      <t>2)</t>
    </r>
    <r>
      <rPr>
        <sz val="12"/>
        <color rgb="FFFF0000"/>
        <rFont val="Arial"/>
        <family val="2"/>
      </rPr>
      <t xml:space="preserve"> Attention :  Il y a une différence de</t>
    </r>
    <r>
      <rPr>
        <sz val="12"/>
        <rFont val="Arial"/>
        <family val="2"/>
      </rPr>
      <t xml:space="preserve"> notation par rapport à celle utilisée en cours. Quelle est-elle ?</t>
    </r>
  </si>
  <si>
    <t>différence :</t>
  </si>
  <si>
    <t xml:space="preserve">Seconde méthode (plus directe) pour déterminer  (X'X)-1 (X'Y)   </t>
  </si>
  <si>
    <t>Vérification</t>
  </si>
  <si>
    <t>D'après l'analyse graphique, le signe attendu pour :</t>
  </si>
  <si>
    <t xml:space="preserve">β^0 </t>
  </si>
  <si>
    <t>β^1</t>
  </si>
  <si>
    <t>β^2</t>
  </si>
  <si>
    <t>β^3</t>
  </si>
  <si>
    <t>β^4</t>
  </si>
  <si>
    <t xml:space="preserve">est </t>
  </si>
  <si>
    <t>Ɛi</t>
  </si>
  <si>
    <t>positif</t>
  </si>
  <si>
    <t>négatif</t>
  </si>
  <si>
    <t>incertain</t>
  </si>
  <si>
    <t>réponse impossible</t>
  </si>
  <si>
    <t>question idiote</t>
  </si>
  <si>
    <r>
      <t xml:space="preserve">2) En utilisant la méthode matricielle </t>
    </r>
    <r>
      <rPr>
        <b/>
        <sz val="10"/>
        <color rgb="FFFF0000"/>
        <rFont val="Arial"/>
        <family val="2"/>
      </rPr>
      <t>directe</t>
    </r>
    <r>
      <rPr>
        <b/>
        <sz val="10"/>
        <color theme="1"/>
        <rFont val="Arial"/>
        <family val="2"/>
      </rPr>
      <t xml:space="preserve"> de l'onglet B  (2ème méthode de l'onglet B), déterminer les résultats de la régression</t>
    </r>
  </si>
  <si>
    <t>METTRE la constante AVANT les 2 variables exogènes, conformément aux notations du cours</t>
  </si>
  <si>
    <t>Puis remplir toutes les matrices pour arriver aux estimateurs</t>
  </si>
  <si>
    <t>4) A partir du tableau d'anlayse des résidus, montrer que les 5 caractéristiques des estimateurs des MCO sont vérifiées</t>
  </si>
  <si>
    <t xml:space="preserve">6) Les coefficients estimés sont-ils différents de 0 et conformes aux signes attendus ? </t>
  </si>
  <si>
    <t xml:space="preserve">0) Ecrire le modèle estimé sous forme scalaire en reprenant les notations du cours </t>
  </si>
  <si>
    <r>
      <t>On va effectuer la regression de y sur x</t>
    </r>
    <r>
      <rPr>
        <b/>
        <vertAlign val="subscript"/>
        <sz val="12"/>
        <color theme="1"/>
        <rFont val="Arial"/>
        <family val="2"/>
      </rPr>
      <t>1</t>
    </r>
    <r>
      <rPr>
        <b/>
        <sz val="12"/>
        <color theme="1"/>
        <rFont val="Arial"/>
        <family val="2"/>
      </rPr>
      <t>, x</t>
    </r>
    <r>
      <rPr>
        <b/>
        <vertAlign val="subscript"/>
        <sz val="12"/>
        <color theme="1"/>
        <rFont val="Arial"/>
        <family val="2"/>
      </rPr>
      <t>2</t>
    </r>
    <r>
      <rPr>
        <b/>
        <sz val="12"/>
        <color theme="1"/>
        <rFont val="Arial"/>
        <family val="2"/>
      </rPr>
      <t>, x</t>
    </r>
    <r>
      <rPr>
        <b/>
        <vertAlign val="subscript"/>
        <sz val="12"/>
        <color theme="1"/>
        <rFont val="Arial"/>
        <family val="2"/>
      </rPr>
      <t>3</t>
    </r>
    <r>
      <rPr>
        <b/>
        <sz val="12"/>
        <color theme="1"/>
        <rFont val="Arial"/>
        <family val="2"/>
      </rPr>
      <t>, x</t>
    </r>
    <r>
      <rPr>
        <b/>
        <vertAlign val="subscript"/>
        <sz val="12"/>
        <color theme="1"/>
        <rFont val="Arial"/>
        <family val="2"/>
      </rPr>
      <t>4</t>
    </r>
    <r>
      <rPr>
        <b/>
        <sz val="12"/>
        <color theme="1"/>
        <rFont val="Arial"/>
        <family val="2"/>
      </rPr>
      <t xml:space="preserve"> et une constante</t>
    </r>
  </si>
  <si>
    <r>
      <t>y</t>
    </r>
    <r>
      <rPr>
        <sz val="8"/>
        <color theme="1"/>
        <rFont val="Arial"/>
        <family val="2"/>
      </rPr>
      <t>i</t>
    </r>
    <r>
      <rPr>
        <sz val="10"/>
        <color theme="1"/>
        <rFont val="Arial"/>
        <family val="2"/>
      </rPr>
      <t xml:space="preserve"> = β</t>
    </r>
    <r>
      <rPr>
        <vertAlign val="sub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x</t>
    </r>
    <r>
      <rPr>
        <vertAlign val="subscript"/>
        <sz val="10"/>
        <color theme="1"/>
        <rFont val="Arial"/>
        <family val="2"/>
      </rPr>
      <t xml:space="preserve">1i </t>
    </r>
    <r>
      <rPr>
        <sz val="10"/>
        <color theme="1"/>
        <rFont val="Arial"/>
        <family val="2"/>
      </rPr>
      <t>+ β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x</t>
    </r>
    <r>
      <rPr>
        <vertAlign val="subscript"/>
        <sz val="10"/>
        <color theme="1"/>
        <rFont val="Arial"/>
        <family val="2"/>
      </rPr>
      <t>2i</t>
    </r>
    <r>
      <rPr>
        <sz val="10"/>
        <color theme="1"/>
        <rFont val="Arial"/>
        <family val="2"/>
      </rPr>
      <t xml:space="preserve"> + β</t>
    </r>
    <r>
      <rPr>
        <vertAlign val="subscript"/>
        <sz val="10"/>
        <color theme="1"/>
        <rFont val="Arial"/>
        <family val="2"/>
      </rPr>
      <t>3</t>
    </r>
    <r>
      <rPr>
        <sz val="10"/>
        <color theme="1"/>
        <rFont val="Arial"/>
        <family val="2"/>
      </rPr>
      <t xml:space="preserve"> x</t>
    </r>
    <r>
      <rPr>
        <vertAlign val="subscript"/>
        <sz val="10"/>
        <color theme="1"/>
        <rFont val="Arial"/>
        <family val="2"/>
      </rPr>
      <t>3i</t>
    </r>
    <r>
      <rPr>
        <sz val="10"/>
        <color theme="1"/>
        <rFont val="Arial"/>
        <family val="2"/>
      </rPr>
      <t xml:space="preserve"> + β</t>
    </r>
    <r>
      <rPr>
        <vertAlign val="sub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 xml:space="preserve"> x</t>
    </r>
    <r>
      <rPr>
        <vertAlign val="subscript"/>
        <sz val="10"/>
        <color theme="1"/>
        <rFont val="Arial"/>
        <family val="2"/>
      </rPr>
      <t>4i</t>
    </r>
    <r>
      <rPr>
        <sz val="10"/>
        <color theme="1"/>
        <rFont val="Arial"/>
        <family val="2"/>
      </rPr>
      <t xml:space="preserve"> + β0  + Ɛ</t>
    </r>
    <r>
      <rPr>
        <sz val="8"/>
        <color theme="1"/>
        <rFont val="Arial"/>
        <family val="2"/>
      </rPr>
      <t>i</t>
    </r>
  </si>
  <si>
    <t xml:space="preserve">1) Faire des graphiques et commenter l'évolution de ces 3 séries dans le temps </t>
  </si>
  <si>
    <t>Commencer par déterminer la dimension de chaque des matrices ci-dessous et mettre un remplissage gris pour les délimiter. Puis appliquer les fonctions de calcul matriciel</t>
  </si>
  <si>
    <t>EX si la  matrice X était de dimension  (3x6) remplir en gris  3 lignes / 6 colonnes</t>
  </si>
  <si>
    <t>niveau/log/taux de variation/indice ?</t>
  </si>
  <si>
    <t>Endogène</t>
  </si>
  <si>
    <t>réel/nominal ?</t>
  </si>
  <si>
    <t>Exogène 1</t>
  </si>
  <si>
    <t>Exogène 2</t>
  </si>
  <si>
    <t>Exogène 3</t>
  </si>
  <si>
    <t>Nom</t>
  </si>
  <si>
    <t>Repérer  les unités de l'endogène et des exogènes. Remplir le tableau.</t>
  </si>
  <si>
    <t>A partir de l'utilitaire d'analyse, estimer la Demande de consommation en fonction du PIB, du taux d'inflation et du taux de chômage</t>
  </si>
  <si>
    <t>Reperer le R², les coefficients sont-ils significatifs ? Les signes sont-ils conformes à vos attentes ?</t>
  </si>
  <si>
    <t>Consignes ci-dessous</t>
  </si>
  <si>
    <t>Qu'est ce qui a changé par rapport aux données de l'onglet EX3 Niveaux ?</t>
  </si>
  <si>
    <t>Faire l'analyse graphique adaptée, en déduire les signes attendus pour les coefficients estimés,</t>
  </si>
  <si>
    <t>Faire l'analyse graphique adaptée, en déduire les signes attendus pour les coefficients estimés</t>
  </si>
  <si>
    <t>Quelles sont les différences par rapport aux résultats de l'onglet EX3 Niveaux</t>
  </si>
  <si>
    <t>%</t>
  </si>
  <si>
    <t>3) Retrouver ces résultats dans l'utilitaire d'analyse et vérifier la caractéristique d'orthogonalité des MCO</t>
  </si>
  <si>
    <t>Réaliser les graphiques adaptés pour visualiser les correlations entre la varaible endogène et chacune des variables exogènes</t>
  </si>
  <si>
    <t>RAPPORT DÉTAILLÉ</t>
  </si>
  <si>
    <t>Statistiques de la régression</t>
  </si>
  <si>
    <t>Coefficient de détermination multiple</t>
  </si>
  <si>
    <t>Coefficient de détermination R^2</t>
  </si>
  <si>
    <t>Erreur-type</t>
  </si>
  <si>
    <t>Observations</t>
  </si>
  <si>
    <t>ANALYSE DE VARIANCE</t>
  </si>
  <si>
    <t>Régression</t>
  </si>
  <si>
    <t>Résidus</t>
  </si>
  <si>
    <t>Total</t>
  </si>
  <si>
    <t>Constante</t>
  </si>
  <si>
    <t>Degré de liberté</t>
  </si>
  <si>
    <t>Somme des carrés</t>
  </si>
  <si>
    <t>Moyenne des carrés</t>
  </si>
  <si>
    <t>F</t>
  </si>
  <si>
    <t>Valeur critique de F</t>
  </si>
  <si>
    <t>Coefficients</t>
  </si>
  <si>
    <t>Statistique t</t>
  </si>
  <si>
    <t>Probabilité</t>
  </si>
  <si>
    <t>Limite inférieure pour seuil de confiance = 95%</t>
  </si>
  <si>
    <t>Limite supérieure pour seuil de confiance = 95%</t>
  </si>
  <si>
    <t>Limite inférieure pour seuil de confiance =  95,0%</t>
  </si>
  <si>
    <t>Limite supérieure pour seuil de confiance =  95,0%</t>
  </si>
  <si>
    <t>x1i</t>
  </si>
  <si>
    <t>x2i</t>
  </si>
  <si>
    <t>x3i</t>
  </si>
  <si>
    <t>x4i</t>
  </si>
  <si>
    <t>ANALYSE DES RÉSIDUS</t>
  </si>
  <si>
    <t>Observation</t>
  </si>
  <si>
    <t>Prévisions yi</t>
  </si>
  <si>
    <t>moyenne</t>
  </si>
  <si>
    <t>ecart-type</t>
  </si>
  <si>
    <t>yi = β2 x2i + β3 x3i + β4 x4i + β5 x5i + β1  + Ɛi</t>
  </si>
  <si>
    <t>(X'X)^-1 (X'Y)</t>
  </si>
  <si>
    <t>Colonne1</t>
  </si>
  <si>
    <t>Moyenne</t>
  </si>
  <si>
    <t>Médiane</t>
  </si>
  <si>
    <t>Mode</t>
  </si>
  <si>
    <t>Écart-type</t>
  </si>
  <si>
    <t>Variance de l'échantillon</t>
  </si>
  <si>
    <t>Kurstosis (Coefficient d'aplatissement)</t>
  </si>
  <si>
    <t>Coefficient d'asymétrie</t>
  </si>
  <si>
    <t>Plage</t>
  </si>
  <si>
    <t>Minimum</t>
  </si>
  <si>
    <t>Maximum</t>
  </si>
  <si>
    <t>Nombre d'échantillons</t>
  </si>
  <si>
    <t>inconnus</t>
  </si>
  <si>
    <t>d'individus</t>
  </si>
  <si>
    <t xml:space="preserve">Prévisions Consommation </t>
  </si>
  <si>
    <r>
      <t>y</t>
    </r>
    <r>
      <rPr>
        <sz val="8"/>
        <color theme="1"/>
        <rFont val="Arial"/>
        <family val="2"/>
      </rPr>
      <t>i</t>
    </r>
    <r>
      <rPr>
        <sz val="10"/>
        <color theme="1"/>
        <rFont val="Arial"/>
        <family val="2"/>
      </rPr>
      <t xml:space="preserve"> = β1^ +β2^ x2</t>
    </r>
    <r>
      <rPr>
        <vertAlign val="subscript"/>
        <sz val="10"/>
        <color theme="1"/>
        <rFont val="Arial"/>
        <family val="2"/>
      </rPr>
      <t xml:space="preserve">i </t>
    </r>
    <r>
      <rPr>
        <sz val="10"/>
        <color theme="1"/>
        <rFont val="Arial"/>
        <family val="2"/>
      </rPr>
      <t>+ β3^ x3</t>
    </r>
    <r>
      <rPr>
        <vertAlign val="subscript"/>
        <sz val="10"/>
        <color theme="1"/>
        <rFont val="Arial"/>
        <family val="2"/>
      </rPr>
      <t>i</t>
    </r>
    <r>
      <rPr>
        <sz val="10"/>
        <color theme="1"/>
        <rFont val="Arial"/>
        <family val="2"/>
      </rPr>
      <t xml:space="preserve"> </t>
    </r>
  </si>
  <si>
    <t>Prévisions y</t>
  </si>
  <si>
    <t>verification</t>
  </si>
  <si>
    <t>Caractéristiques 4 : les résidus ne sont pas corrélés aux exogènes</t>
  </si>
  <si>
    <t>Somme xi*ei = 0</t>
  </si>
  <si>
    <t>Caractéristiques 5 : les résidus ne sont pas corrélés à yi^</t>
  </si>
  <si>
    <t>Somme y^i * ei = 0</t>
  </si>
  <si>
    <t>Non les coefficients estimés ne sont pas significativement différents de 0 car d'après l'analyse de T stat ils ne sont pas supérieur à 2, mais ils sont conformes aux signes attendus</t>
  </si>
  <si>
    <t>Dépense de consommation</t>
  </si>
  <si>
    <t>réel</t>
  </si>
  <si>
    <t>niveau</t>
  </si>
  <si>
    <t xml:space="preserve">PIB </t>
  </si>
  <si>
    <t>taux d'inflation</t>
  </si>
  <si>
    <t>taux de variation</t>
  </si>
  <si>
    <t>taux de chomage</t>
  </si>
  <si>
    <t>niveay</t>
  </si>
  <si>
    <t>Prévisions Consommation</t>
  </si>
  <si>
    <t>Les signes correspondent aux résutlats</t>
  </si>
  <si>
    <t>dépenses de conso</t>
  </si>
  <si>
    <t>log</t>
  </si>
  <si>
    <t>PIB</t>
  </si>
  <si>
    <t>Variable X 1</t>
  </si>
  <si>
    <t>Variable X 2</t>
  </si>
  <si>
    <t>Variable X 3</t>
  </si>
  <si>
    <t>Prévisions pour Y</t>
  </si>
  <si>
    <t>Les signes ne sont pas conformes aux attentes</t>
  </si>
  <si>
    <t>Seul X1 est significatif</t>
  </si>
  <si>
    <t xml:space="preserve">niveau </t>
  </si>
  <si>
    <t>b^1 est positif</t>
  </si>
  <si>
    <t>b^3 est positif</t>
  </si>
  <si>
    <t>b^2 est négatif</t>
  </si>
  <si>
    <t>b^1 est positif, b^2 est négatif, b^3 est positif</t>
  </si>
  <si>
    <t>b^1 est négatif , b^2 est négatif , b^3 est positif</t>
  </si>
  <si>
    <t>les signes ne sont pas conformes aux attentes et seul X1 est significatif ( t stat &gt;2)</t>
  </si>
  <si>
    <t>non pertinent</t>
  </si>
  <si>
    <t>taux de variation des prix</t>
  </si>
  <si>
    <t>taux = part des chômeurs dans ma population active</t>
  </si>
  <si>
    <t>taux de variation des prix ( augmentation des prix entre deux périodes)</t>
  </si>
  <si>
    <t xml:space="preserve">taux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</si>
</sst>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48" x14ac:knownFonts="1">
    <font>
      <sz val="10"/>
      <color theme="1"/>
      <name val="Arial"/>
      <family val="2"/>
    </font>
    <font>
      <sz val="12"/>
      <color theme="1"/>
      <name val="Times New Roman"/>
      <family val="1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8"/>
      <color theme="1"/>
      <name val="Arial"/>
      <family val="2"/>
    </font>
    <font>
      <vertAlign val="subscript"/>
      <sz val="10"/>
      <color theme="1"/>
      <name val="Arial"/>
      <family val="2"/>
    </font>
    <font>
      <sz val="10"/>
      <color theme="1"/>
      <name val="Calibri"/>
      <family val="2"/>
    </font>
    <font>
      <vertAlign val="subscript"/>
      <sz val="10"/>
      <color theme="1"/>
      <name val="Calibri"/>
      <family val="2"/>
    </font>
    <font>
      <i/>
      <sz val="10"/>
      <color theme="1"/>
      <name val="Arial"/>
      <family val="2"/>
    </font>
    <font>
      <b/>
      <sz val="16"/>
      <color theme="5"/>
      <name val="Times New Roman"/>
      <family val="1"/>
    </font>
    <font>
      <b/>
      <sz val="20"/>
      <color theme="4"/>
      <name val="Arial"/>
      <family val="2"/>
    </font>
    <font>
      <vertAlign val="subscript"/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i/>
      <sz val="10"/>
      <color rgb="FFFF0000"/>
      <name val="Arial"/>
      <family val="2"/>
    </font>
    <font>
      <b/>
      <sz val="11"/>
      <color theme="1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vertAlign val="superscript"/>
      <sz val="10"/>
      <color theme="0"/>
      <name val="Arial"/>
      <family val="2"/>
    </font>
    <font>
      <vertAlign val="superscript"/>
      <sz val="10"/>
      <color theme="0"/>
      <name val="Arial"/>
      <family val="2"/>
    </font>
    <font>
      <sz val="8"/>
      <color indexed="81"/>
      <name val="Calibri"/>
      <family val="2"/>
    </font>
    <font>
      <sz val="20"/>
      <color theme="4"/>
      <name val="Arial"/>
      <family val="2"/>
    </font>
    <font>
      <sz val="11"/>
      <color theme="1"/>
      <name val="Arial"/>
      <family val="2"/>
    </font>
    <font>
      <sz val="10"/>
      <color rgb="FFFF0000"/>
      <name val="Arial"/>
      <family val="2"/>
    </font>
    <font>
      <sz val="9"/>
      <color indexed="81"/>
      <name val="Tahoma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0"/>
      <color rgb="FF00B050"/>
      <name val="Arial"/>
      <family val="2"/>
    </font>
    <font>
      <sz val="10"/>
      <color indexed="57"/>
      <name val="Arial"/>
      <family val="2"/>
    </font>
    <font>
      <sz val="10"/>
      <color rgb="FF00B0F0"/>
      <name val="Arial"/>
      <family val="2"/>
    </font>
    <font>
      <b/>
      <sz val="10"/>
      <color rgb="FF00B0F0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vertAlign val="superscript"/>
      <sz val="10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  <font>
      <b/>
      <sz val="12"/>
      <color theme="4"/>
      <name val="Arial"/>
      <family val="2"/>
    </font>
    <font>
      <sz val="10"/>
      <color theme="4"/>
      <name val="Arial"/>
      <family val="2"/>
    </font>
    <font>
      <b/>
      <sz val="16"/>
      <color theme="1"/>
      <name val="Arial"/>
      <family val="2"/>
    </font>
    <font>
      <b/>
      <vertAlign val="superscript"/>
      <sz val="16"/>
      <color theme="1"/>
      <name val="Arial"/>
      <family val="2"/>
    </font>
    <font>
      <b/>
      <sz val="11"/>
      <name val="Arial"/>
      <family val="2"/>
    </font>
    <font>
      <b/>
      <sz val="11"/>
      <color rgb="FFFF0000"/>
      <name val="Arial"/>
      <family val="2"/>
    </font>
    <font>
      <b/>
      <sz val="10"/>
      <color rgb="FFFF0000"/>
      <name val="Arial"/>
      <family val="2"/>
    </font>
    <font>
      <b/>
      <vertAlign val="subscript"/>
      <sz val="12"/>
      <color theme="1"/>
      <name val="Arial"/>
      <family val="2"/>
    </font>
    <font>
      <sz val="9"/>
      <color indexed="81"/>
      <name val="Tahoma"/>
      <charset val="1"/>
    </font>
  </fonts>
  <fills count="2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8" fillId="0" borderId="0"/>
  </cellStyleXfs>
  <cellXfs count="153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1" fillId="0" borderId="0" xfId="0" applyFont="1"/>
    <xf numFmtId="0" fontId="0" fillId="4" borderId="10" xfId="0" applyFill="1" applyBorder="1"/>
    <xf numFmtId="0" fontId="0" fillId="0" borderId="0" xfId="0" applyAlignment="1">
      <alignment horizontal="right"/>
    </xf>
    <xf numFmtId="0" fontId="0" fillId="6" borderId="10" xfId="0" applyFill="1" applyBorder="1"/>
    <xf numFmtId="0" fontId="0" fillId="7" borderId="10" xfId="0" applyFill="1" applyBorder="1"/>
    <xf numFmtId="0" fontId="0" fillId="5" borderId="0" xfId="0" applyFill="1"/>
    <xf numFmtId="0" fontId="0" fillId="10" borderId="10" xfId="0" applyFill="1" applyBorder="1"/>
    <xf numFmtId="0" fontId="12" fillId="0" borderId="0" xfId="0" applyFont="1"/>
    <xf numFmtId="164" fontId="0" fillId="0" borderId="3" xfId="0" applyNumberFormat="1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4" fillId="15" borderId="1" xfId="0" applyFont="1" applyFill="1" applyBorder="1" applyAlignment="1">
      <alignment horizontal="center" wrapText="1"/>
    </xf>
    <xf numFmtId="164" fontId="4" fillId="15" borderId="1" xfId="0" applyNumberFormat="1" applyFont="1" applyFill="1" applyBorder="1" applyAlignment="1">
      <alignment horizontal="center" wrapText="1"/>
    </xf>
    <xf numFmtId="2" fontId="4" fillId="15" borderId="1" xfId="0" applyNumberFormat="1" applyFont="1" applyFill="1" applyBorder="1" applyAlignment="1">
      <alignment horizontal="center" wrapText="1"/>
    </xf>
    <xf numFmtId="164" fontId="4" fillId="16" borderId="13" xfId="0" applyNumberFormat="1" applyFont="1" applyFill="1" applyBorder="1" applyAlignment="1">
      <alignment horizontal="center" wrapText="1"/>
    </xf>
    <xf numFmtId="164" fontId="0" fillId="0" borderId="8" xfId="0" applyNumberFormat="1" applyBorder="1" applyAlignment="1">
      <alignment horizontal="left"/>
    </xf>
    <xf numFmtId="0" fontId="0" fillId="9" borderId="8" xfId="0" applyFill="1" applyBorder="1" applyAlignment="1">
      <alignment horizontal="center"/>
    </xf>
    <xf numFmtId="0" fontId="0" fillId="9" borderId="8" xfId="0" applyFill="1" applyBorder="1"/>
    <xf numFmtId="0" fontId="0" fillId="6" borderId="8" xfId="0" applyFill="1" applyBorder="1"/>
    <xf numFmtId="164" fontId="0" fillId="0" borderId="10" xfId="0" applyNumberFormat="1" applyBorder="1" applyAlignment="1">
      <alignment horizontal="left"/>
    </xf>
    <xf numFmtId="0" fontId="0" fillId="9" borderId="10" xfId="0" applyFill="1" applyBorder="1" applyAlignment="1">
      <alignment horizontal="center"/>
    </xf>
    <xf numFmtId="0" fontId="0" fillId="9" borderId="10" xfId="0" applyFill="1" applyBorder="1"/>
    <xf numFmtId="164" fontId="0" fillId="0" borderId="12" xfId="0" applyNumberFormat="1" applyBorder="1" applyAlignment="1">
      <alignment horizontal="left"/>
    </xf>
    <xf numFmtId="0" fontId="0" fillId="9" borderId="12" xfId="0" applyFill="1" applyBorder="1" applyAlignment="1">
      <alignment horizontal="center"/>
    </xf>
    <xf numFmtId="0" fontId="0" fillId="9" borderId="12" xfId="0" applyFill="1" applyBorder="1"/>
    <xf numFmtId="0" fontId="0" fillId="6" borderId="12" xfId="0" applyFill="1" applyBorder="1"/>
    <xf numFmtId="0" fontId="2" fillId="2" borderId="15" xfId="0" applyFont="1" applyFill="1" applyBorder="1"/>
    <xf numFmtId="0" fontId="0" fillId="6" borderId="18" xfId="0" applyFill="1" applyBorder="1"/>
    <xf numFmtId="0" fontId="0" fillId="9" borderId="19" xfId="0" applyFill="1" applyBorder="1"/>
    <xf numFmtId="0" fontId="0" fillId="0" borderId="19" xfId="0" applyBorder="1"/>
    <xf numFmtId="0" fontId="0" fillId="0" borderId="20" xfId="0" applyBorder="1"/>
    <xf numFmtId="0" fontId="2" fillId="2" borderId="0" xfId="0" applyFont="1" applyFill="1" applyAlignment="1">
      <alignment horizontal="right"/>
    </xf>
    <xf numFmtId="0" fontId="0" fillId="17" borderId="0" xfId="0" applyFill="1"/>
    <xf numFmtId="0" fontId="0" fillId="11" borderId="0" xfId="0" applyFill="1"/>
    <xf numFmtId="0" fontId="14" fillId="16" borderId="0" xfId="0" applyFont="1" applyFill="1"/>
    <xf numFmtId="0" fontId="0" fillId="4" borderId="0" xfId="0" applyFill="1"/>
    <xf numFmtId="0" fontId="2" fillId="3" borderId="15" xfId="0" applyFont="1" applyFill="1" applyBorder="1"/>
    <xf numFmtId="0" fontId="16" fillId="0" borderId="0" xfId="0" applyFont="1"/>
    <xf numFmtId="0" fontId="0" fillId="14" borderId="10" xfId="0" applyFill="1" applyBorder="1"/>
    <xf numFmtId="0" fontId="0" fillId="17" borderId="19" xfId="0" applyFill="1" applyBorder="1"/>
    <xf numFmtId="0" fontId="0" fillId="8" borderId="19" xfId="0" applyFill="1" applyBorder="1"/>
    <xf numFmtId="0" fontId="0" fillId="8" borderId="20" xfId="0" applyFill="1" applyBorder="1"/>
    <xf numFmtId="0" fontId="0" fillId="17" borderId="10" xfId="0" applyFill="1" applyBorder="1"/>
    <xf numFmtId="0" fontId="0" fillId="17" borderId="22" xfId="0" applyFill="1" applyBorder="1"/>
    <xf numFmtId="0" fontId="10" fillId="0" borderId="0" xfId="0" applyFont="1"/>
    <xf numFmtId="0" fontId="0" fillId="20" borderId="10" xfId="0" applyFill="1" applyBorder="1"/>
    <xf numFmtId="0" fontId="0" fillId="0" borderId="10" xfId="0" applyBorder="1"/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  <xf numFmtId="164" fontId="0" fillId="6" borderId="22" xfId="0" applyNumberFormat="1" applyFill="1" applyBorder="1"/>
    <xf numFmtId="11" fontId="2" fillId="2" borderId="15" xfId="0" applyNumberFormat="1" applyFont="1" applyFill="1" applyBorder="1" applyAlignment="1">
      <alignment horizontal="center"/>
    </xf>
    <xf numFmtId="11" fontId="2" fillId="2" borderId="16" xfId="0" applyNumberFormat="1" applyFont="1" applyFill="1" applyBorder="1" applyAlignment="1">
      <alignment horizontal="center"/>
    </xf>
    <xf numFmtId="11" fontId="2" fillId="2" borderId="17" xfId="0" applyNumberFormat="1" applyFont="1" applyFill="1" applyBorder="1" applyAlignment="1">
      <alignment horizontal="center"/>
    </xf>
    <xf numFmtId="0" fontId="0" fillId="2" borderId="0" xfId="0" applyFill="1"/>
    <xf numFmtId="0" fontId="23" fillId="0" borderId="0" xfId="0" applyFont="1"/>
    <xf numFmtId="0" fontId="25" fillId="0" borderId="0" xfId="0" applyFont="1"/>
    <xf numFmtId="0" fontId="14" fillId="12" borderId="0" xfId="0" applyFont="1" applyFill="1" applyAlignment="1">
      <alignment horizontal="center"/>
    </xf>
    <xf numFmtId="0" fontId="14" fillId="18" borderId="0" xfId="0" applyFont="1" applyFill="1" applyAlignment="1">
      <alignment horizontal="center"/>
    </xf>
    <xf numFmtId="0" fontId="24" fillId="7" borderId="0" xfId="0" applyFont="1" applyFill="1"/>
    <xf numFmtId="0" fontId="2" fillId="0" borderId="0" xfId="0" applyFont="1"/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0" fillId="0" borderId="23" xfId="0" applyBorder="1"/>
    <xf numFmtId="0" fontId="0" fillId="7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0" fillId="0" borderId="24" xfId="0" applyBorder="1" applyAlignment="1">
      <alignment horizontal="left"/>
    </xf>
    <xf numFmtId="164" fontId="0" fillId="0" borderId="24" xfId="0" applyNumberFormat="1" applyBorder="1" applyAlignment="1">
      <alignment horizontal="center"/>
    </xf>
    <xf numFmtId="2" fontId="31" fillId="0" borderId="0" xfId="1" applyNumberFormat="1" applyFont="1" applyAlignment="1">
      <alignment horizontal="center" wrapText="1"/>
    </xf>
    <xf numFmtId="0" fontId="31" fillId="0" borderId="0" xfId="0" applyFont="1"/>
    <xf numFmtId="2" fontId="32" fillId="0" borderId="0" xfId="1" applyNumberFormat="1" applyFont="1" applyAlignment="1">
      <alignment horizontal="center" wrapText="1"/>
    </xf>
    <xf numFmtId="165" fontId="0" fillId="0" borderId="24" xfId="0" applyNumberFormat="1" applyBorder="1" applyAlignment="1">
      <alignment horizontal="center"/>
    </xf>
    <xf numFmtId="0" fontId="29" fillId="0" borderId="0" xfId="0" applyFont="1"/>
    <xf numFmtId="0" fontId="33" fillId="22" borderId="0" xfId="0" applyFont="1" applyFill="1"/>
    <xf numFmtId="0" fontId="33" fillId="0" borderId="0" xfId="0" applyFont="1"/>
    <xf numFmtId="0" fontId="36" fillId="0" borderId="0" xfId="0" applyFont="1"/>
    <xf numFmtId="0" fontId="37" fillId="0" borderId="0" xfId="0" applyFont="1"/>
    <xf numFmtId="0" fontId="39" fillId="0" borderId="0" xfId="0" applyFont="1"/>
    <xf numFmtId="0" fontId="40" fillId="0" borderId="0" xfId="0" applyFont="1" applyAlignment="1">
      <alignment horizontal="right"/>
    </xf>
    <xf numFmtId="0" fontId="24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24" fillId="2" borderId="0" xfId="0" applyFont="1" applyFill="1" applyAlignment="1">
      <alignment horizontal="left"/>
    </xf>
    <xf numFmtId="0" fontId="12" fillId="2" borderId="0" xfId="0" applyFont="1" applyFill="1"/>
    <xf numFmtId="0" fontId="24" fillId="0" borderId="0" xfId="0" applyFont="1"/>
    <xf numFmtId="0" fontId="3" fillId="0" borderId="0" xfId="0" applyFont="1" applyAlignment="1">
      <alignment horizontal="center"/>
    </xf>
    <xf numFmtId="0" fontId="2" fillId="3" borderId="2" xfId="0" applyFont="1" applyFill="1" applyBorder="1"/>
    <xf numFmtId="0" fontId="2" fillId="23" borderId="10" xfId="0" applyFont="1" applyFill="1" applyBorder="1"/>
    <xf numFmtId="0" fontId="41" fillId="3" borderId="0" xfId="0" applyFont="1" applyFill="1" applyAlignment="1">
      <alignment horizontal="left"/>
    </xf>
    <xf numFmtId="0" fontId="4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2" borderId="14" xfId="0" applyFont="1" applyFill="1" applyBorder="1"/>
    <xf numFmtId="0" fontId="17" fillId="0" borderId="0" xfId="0" applyFont="1"/>
    <xf numFmtId="0" fontId="43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1" borderId="10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2" borderId="10" xfId="0" applyFill="1" applyBorder="1"/>
    <xf numFmtId="0" fontId="33" fillId="2" borderId="0" xfId="0" applyFont="1" applyFill="1"/>
    <xf numFmtId="0" fontId="34" fillId="0" borderId="0" xfId="0" applyFont="1"/>
    <xf numFmtId="0" fontId="30" fillId="0" borderId="0" xfId="0" applyFont="1"/>
    <xf numFmtId="0" fontId="3" fillId="0" borderId="0" xfId="0" applyFont="1"/>
    <xf numFmtId="0" fontId="0" fillId="9" borderId="19" xfId="0" applyFill="1" applyBorder="1" applyAlignment="1">
      <alignment horizontal="center"/>
    </xf>
    <xf numFmtId="0" fontId="10" fillId="0" borderId="0" xfId="0" applyFont="1" applyAlignment="1">
      <alignment horizontal="centerContinuous"/>
    </xf>
    <xf numFmtId="0" fontId="10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10" xfId="0" applyFont="1" applyBorder="1"/>
    <xf numFmtId="2" fontId="28" fillId="2" borderId="25" xfId="1" applyNumberFormat="1" applyFill="1" applyBorder="1" applyAlignment="1">
      <alignment horizontal="center" wrapText="1"/>
    </xf>
    <xf numFmtId="0" fontId="0" fillId="2" borderId="0" xfId="0" applyFill="1" applyAlignment="1">
      <alignment wrapText="1"/>
    </xf>
    <xf numFmtId="2" fontId="28" fillId="2" borderId="10" xfId="1" applyNumberFormat="1" applyFill="1" applyBorder="1" applyAlignment="1">
      <alignment horizontal="center" vertical="center" wrapText="1"/>
    </xf>
    <xf numFmtId="0" fontId="10" fillId="0" borderId="27" xfId="0" applyFont="1" applyBorder="1" applyAlignment="1">
      <alignment horizontal="center"/>
    </xf>
    <xf numFmtId="0" fontId="10" fillId="0" borderId="27" xfId="0" applyFont="1" applyBorder="1" applyAlignment="1">
      <alignment horizontal="centerContinuous"/>
    </xf>
    <xf numFmtId="2" fontId="2" fillId="2" borderId="14" xfId="0" applyNumberFormat="1" applyFont="1" applyFill="1" applyBorder="1"/>
    <xf numFmtId="0" fontId="0" fillId="24" borderId="0" xfId="0" applyFill="1"/>
    <xf numFmtId="0" fontId="10" fillId="24" borderId="27" xfId="0" applyFont="1" applyFill="1" applyBorder="1" applyAlignment="1">
      <alignment horizontal="center"/>
    </xf>
    <xf numFmtId="0" fontId="0" fillId="24" borderId="23" xfId="0" applyFill="1" applyBorder="1"/>
    <xf numFmtId="0" fontId="34" fillId="2" borderId="0" xfId="0" applyFont="1" applyFill="1"/>
    <xf numFmtId="0" fontId="0" fillId="25" borderId="0" xfId="0" applyFill="1"/>
    <xf numFmtId="0" fontId="30" fillId="25" borderId="0" xfId="0" applyFont="1" applyFill="1"/>
    <xf numFmtId="0" fontId="0" fillId="26" borderId="0" xfId="0" applyFill="1"/>
    <xf numFmtId="0" fontId="0" fillId="26" borderId="10" xfId="0" applyFill="1" applyBorder="1"/>
    <xf numFmtId="2" fontId="0" fillId="0" borderId="0" xfId="0" applyNumberFormat="1"/>
    <xf numFmtId="0" fontId="2" fillId="26" borderId="14" xfId="0" applyFont="1" applyFill="1" applyBorder="1"/>
    <xf numFmtId="0" fontId="0" fillId="26" borderId="23" xfId="0" applyFill="1" applyBorder="1"/>
    <xf numFmtId="0" fontId="11" fillId="0" borderId="0" xfId="0" applyFont="1" applyAlignment="1">
      <alignment horizontal="center" vertical="center"/>
    </xf>
    <xf numFmtId="0" fontId="14" fillId="15" borderId="21" xfId="0" applyFont="1" applyFill="1" applyBorder="1" applyAlignment="1">
      <alignment horizontal="center" vertical="center"/>
    </xf>
    <xf numFmtId="0" fontId="14" fillId="12" borderId="21" xfId="0" applyFont="1" applyFill="1" applyBorder="1" applyAlignment="1">
      <alignment horizontal="center" vertical="center" wrapText="1"/>
    </xf>
    <xf numFmtId="0" fontId="14" fillId="18" borderId="21" xfId="0" applyFont="1" applyFill="1" applyBorder="1" applyAlignment="1">
      <alignment horizontal="center" vertical="center"/>
    </xf>
    <xf numFmtId="0" fontId="14" fillId="16" borderId="21" xfId="0" applyFont="1" applyFill="1" applyBorder="1" applyAlignment="1">
      <alignment horizontal="center" vertical="center"/>
    </xf>
    <xf numFmtId="0" fontId="14" fillId="19" borderId="21" xfId="0" applyFont="1" applyFill="1" applyBorder="1" applyAlignment="1">
      <alignment horizontal="center" vertical="center" wrapText="1"/>
    </xf>
    <xf numFmtId="0" fontId="15" fillId="19" borderId="0" xfId="0" applyFont="1" applyFill="1" applyAlignment="1">
      <alignment horizontal="center" vertical="center"/>
    </xf>
    <xf numFmtId="0" fontId="14" fillId="18" borderId="21" xfId="0" applyFont="1" applyFill="1" applyBorder="1" applyAlignment="1">
      <alignment horizontal="center" vertical="center" wrapText="1"/>
    </xf>
    <xf numFmtId="0" fontId="14" fillId="13" borderId="21" xfId="0" applyFont="1" applyFill="1" applyBorder="1" applyAlignment="1">
      <alignment horizontal="center" vertical="center"/>
    </xf>
    <xf numFmtId="0" fontId="24" fillId="7" borderId="0" xfId="0" applyFont="1" applyFill="1" applyAlignment="1">
      <alignment horizontal="left"/>
    </xf>
    <xf numFmtId="2" fontId="28" fillId="2" borderId="22" xfId="1" applyNumberFormat="1" applyFill="1" applyBorder="1" applyAlignment="1">
      <alignment horizontal="center" vertical="center" wrapText="1"/>
    </xf>
    <xf numFmtId="2" fontId="28" fillId="2" borderId="1" xfId="1" applyNumberFormat="1" applyFill="1" applyBorder="1" applyAlignment="1">
      <alignment horizontal="center" vertical="center" wrapText="1"/>
    </xf>
    <xf numFmtId="2" fontId="28" fillId="2" borderId="19" xfId="1" applyNumberFormat="1" applyFill="1" applyBorder="1" applyAlignment="1">
      <alignment horizontal="center" vertical="center" wrapText="1"/>
    </xf>
    <xf numFmtId="2" fontId="28" fillId="2" borderId="26" xfId="1" applyNumberFormat="1" applyFill="1" applyBorder="1" applyAlignment="1">
      <alignment horizontal="center" vertical="center" wrapText="1"/>
    </xf>
  </cellXfs>
  <cellStyles count="2">
    <cellStyle name="Normal" xfId="0" builtinId="0"/>
    <cellStyle name="Normal_tabfr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'A) Analyse Descriptive'!$H$3:$H$5</c:f>
              <c:strCache>
                <c:ptCount val="3"/>
                <c:pt idx="0">
                  <c:v>Prix</c:v>
                </c:pt>
                <c:pt idx="1">
                  <c:v>(Frs)</c:v>
                </c:pt>
                <c:pt idx="2">
                  <c:v>x1i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'A) Analyse Descriptive'!$G$6:$G$36</c:f>
              <c:numCache>
                <c:formatCode>General</c:formatCode>
                <c:ptCount val="31"/>
                <c:pt idx="1">
                  <c:v>5.8</c:v>
                </c:pt>
                <c:pt idx="2">
                  <c:v>6.1</c:v>
                </c:pt>
                <c:pt idx="3">
                  <c:v>6.5</c:v>
                </c:pt>
                <c:pt idx="4">
                  <c:v>6.8</c:v>
                </c:pt>
                <c:pt idx="5">
                  <c:v>6.8</c:v>
                </c:pt>
                <c:pt idx="6">
                  <c:v>7.1</c:v>
                </c:pt>
                <c:pt idx="7">
                  <c:v>21.3</c:v>
                </c:pt>
                <c:pt idx="8">
                  <c:v>18.7</c:v>
                </c:pt>
                <c:pt idx="9">
                  <c:v>14.5</c:v>
                </c:pt>
                <c:pt idx="10">
                  <c:v>7.4</c:v>
                </c:pt>
                <c:pt idx="11">
                  <c:v>9</c:v>
                </c:pt>
                <c:pt idx="12">
                  <c:v>11.7</c:v>
                </c:pt>
                <c:pt idx="13">
                  <c:v>9.5</c:v>
                </c:pt>
                <c:pt idx="14">
                  <c:v>9.5</c:v>
                </c:pt>
                <c:pt idx="15">
                  <c:v>8.8000000000000007</c:v>
                </c:pt>
                <c:pt idx="16">
                  <c:v>9.3000000000000007</c:v>
                </c:pt>
                <c:pt idx="17">
                  <c:v>8.6</c:v>
                </c:pt>
                <c:pt idx="18">
                  <c:v>7.7</c:v>
                </c:pt>
                <c:pt idx="19">
                  <c:v>10.8</c:v>
                </c:pt>
                <c:pt idx="20">
                  <c:v>6.6</c:v>
                </c:pt>
                <c:pt idx="21">
                  <c:v>11.7</c:v>
                </c:pt>
                <c:pt idx="22">
                  <c:v>11.9</c:v>
                </c:pt>
                <c:pt idx="23">
                  <c:v>10.8</c:v>
                </c:pt>
                <c:pt idx="24">
                  <c:v>7.6</c:v>
                </c:pt>
                <c:pt idx="25">
                  <c:v>11.3</c:v>
                </c:pt>
                <c:pt idx="26">
                  <c:v>10.8</c:v>
                </c:pt>
                <c:pt idx="27">
                  <c:v>9.1999999999999993</c:v>
                </c:pt>
                <c:pt idx="28">
                  <c:v>11.6</c:v>
                </c:pt>
                <c:pt idx="29">
                  <c:v>12.8</c:v>
                </c:pt>
                <c:pt idx="30">
                  <c:v>12.7</c:v>
                </c:pt>
              </c:numCache>
            </c:numRef>
          </c:xVal>
          <c:yVal>
            <c:numRef>
              <c:f>'A) Analyse Descriptive'!$H$6:$H$36</c:f>
              <c:numCache>
                <c:formatCode>General</c:formatCode>
                <c:ptCount val="31"/>
                <c:pt idx="0">
                  <c:v>11600</c:v>
                </c:pt>
                <c:pt idx="1">
                  <c:v>12490</c:v>
                </c:pt>
                <c:pt idx="2">
                  <c:v>10450</c:v>
                </c:pt>
                <c:pt idx="3">
                  <c:v>17140</c:v>
                </c:pt>
                <c:pt idx="4">
                  <c:v>14825</c:v>
                </c:pt>
                <c:pt idx="5">
                  <c:v>13730</c:v>
                </c:pt>
                <c:pt idx="6">
                  <c:v>19490</c:v>
                </c:pt>
                <c:pt idx="7">
                  <c:v>285000</c:v>
                </c:pt>
                <c:pt idx="8">
                  <c:v>183900</c:v>
                </c:pt>
                <c:pt idx="9">
                  <c:v>92500</c:v>
                </c:pt>
                <c:pt idx="10">
                  <c:v>25000</c:v>
                </c:pt>
                <c:pt idx="11">
                  <c:v>22350</c:v>
                </c:pt>
                <c:pt idx="12">
                  <c:v>36600</c:v>
                </c:pt>
                <c:pt idx="13">
                  <c:v>22500</c:v>
                </c:pt>
                <c:pt idx="14">
                  <c:v>31580</c:v>
                </c:pt>
                <c:pt idx="15">
                  <c:v>28750</c:v>
                </c:pt>
                <c:pt idx="16">
                  <c:v>22600</c:v>
                </c:pt>
                <c:pt idx="17">
                  <c:v>20300</c:v>
                </c:pt>
                <c:pt idx="18">
                  <c:v>19900</c:v>
                </c:pt>
                <c:pt idx="19">
                  <c:v>39800</c:v>
                </c:pt>
                <c:pt idx="20">
                  <c:v>19740</c:v>
                </c:pt>
                <c:pt idx="21">
                  <c:v>38990</c:v>
                </c:pt>
                <c:pt idx="22">
                  <c:v>50800</c:v>
                </c:pt>
                <c:pt idx="23">
                  <c:v>36200</c:v>
                </c:pt>
                <c:pt idx="24">
                  <c:v>31990</c:v>
                </c:pt>
                <c:pt idx="25">
                  <c:v>47700</c:v>
                </c:pt>
                <c:pt idx="26">
                  <c:v>36950</c:v>
                </c:pt>
                <c:pt idx="27">
                  <c:v>26950</c:v>
                </c:pt>
                <c:pt idx="28">
                  <c:v>36400</c:v>
                </c:pt>
                <c:pt idx="29">
                  <c:v>50900</c:v>
                </c:pt>
                <c:pt idx="30">
                  <c:v>49300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59-420D-B9C9-C1F54521D57E}"/>
            </c:ext>
          </c:extLst>
        </c:ser>
        <c:ser>
          <c:idx val="1"/>
          <c:order val="1"/>
          <c:tx>
            <c:strRef>
              <c:f>'A) Analyse Descriptive'!$I$3:$I$5</c:f>
              <c:strCache>
                <c:ptCount val="3"/>
                <c:pt idx="0">
                  <c:v>Cylindrée </c:v>
                </c:pt>
                <c:pt idx="1">
                  <c:v>(cm3)</c:v>
                </c:pt>
                <c:pt idx="2">
                  <c:v>x2i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'A) Analyse Descriptive'!$G$6:$G$36</c:f>
              <c:numCache>
                <c:formatCode>General</c:formatCode>
                <c:ptCount val="31"/>
                <c:pt idx="1">
                  <c:v>5.8</c:v>
                </c:pt>
                <c:pt idx="2">
                  <c:v>6.1</c:v>
                </c:pt>
                <c:pt idx="3">
                  <c:v>6.5</c:v>
                </c:pt>
                <c:pt idx="4">
                  <c:v>6.8</c:v>
                </c:pt>
                <c:pt idx="5">
                  <c:v>6.8</c:v>
                </c:pt>
                <c:pt idx="6">
                  <c:v>7.1</c:v>
                </c:pt>
                <c:pt idx="7">
                  <c:v>21.3</c:v>
                </c:pt>
                <c:pt idx="8">
                  <c:v>18.7</c:v>
                </c:pt>
                <c:pt idx="9">
                  <c:v>14.5</c:v>
                </c:pt>
                <c:pt idx="10">
                  <c:v>7.4</c:v>
                </c:pt>
                <c:pt idx="11">
                  <c:v>9</c:v>
                </c:pt>
                <c:pt idx="12">
                  <c:v>11.7</c:v>
                </c:pt>
                <c:pt idx="13">
                  <c:v>9.5</c:v>
                </c:pt>
                <c:pt idx="14">
                  <c:v>9.5</c:v>
                </c:pt>
                <c:pt idx="15">
                  <c:v>8.8000000000000007</c:v>
                </c:pt>
                <c:pt idx="16">
                  <c:v>9.3000000000000007</c:v>
                </c:pt>
                <c:pt idx="17">
                  <c:v>8.6</c:v>
                </c:pt>
                <c:pt idx="18">
                  <c:v>7.7</c:v>
                </c:pt>
                <c:pt idx="19">
                  <c:v>10.8</c:v>
                </c:pt>
                <c:pt idx="20">
                  <c:v>6.6</c:v>
                </c:pt>
                <c:pt idx="21">
                  <c:v>11.7</c:v>
                </c:pt>
                <c:pt idx="22">
                  <c:v>11.9</c:v>
                </c:pt>
                <c:pt idx="23">
                  <c:v>10.8</c:v>
                </c:pt>
                <c:pt idx="24">
                  <c:v>7.6</c:v>
                </c:pt>
                <c:pt idx="25">
                  <c:v>11.3</c:v>
                </c:pt>
                <c:pt idx="26">
                  <c:v>10.8</c:v>
                </c:pt>
                <c:pt idx="27">
                  <c:v>9.1999999999999993</c:v>
                </c:pt>
                <c:pt idx="28">
                  <c:v>11.6</c:v>
                </c:pt>
                <c:pt idx="29">
                  <c:v>12.8</c:v>
                </c:pt>
                <c:pt idx="30">
                  <c:v>12.7</c:v>
                </c:pt>
              </c:numCache>
            </c:numRef>
          </c:xVal>
          <c:yVal>
            <c:numRef>
              <c:f>'A) Analyse Descriptive'!$I$6:$I$36</c:f>
              <c:numCache>
                <c:formatCode>General</c:formatCode>
                <c:ptCount val="31"/>
                <c:pt idx="0">
                  <c:v>846</c:v>
                </c:pt>
                <c:pt idx="1">
                  <c:v>993</c:v>
                </c:pt>
                <c:pt idx="2">
                  <c:v>899</c:v>
                </c:pt>
                <c:pt idx="3">
                  <c:v>1390</c:v>
                </c:pt>
                <c:pt idx="4">
                  <c:v>1195</c:v>
                </c:pt>
                <c:pt idx="5">
                  <c:v>658</c:v>
                </c:pt>
                <c:pt idx="6">
                  <c:v>1331</c:v>
                </c:pt>
                <c:pt idx="7">
                  <c:v>5474</c:v>
                </c:pt>
                <c:pt idx="8">
                  <c:v>5987</c:v>
                </c:pt>
                <c:pt idx="9">
                  <c:v>2789</c:v>
                </c:pt>
                <c:pt idx="10">
                  <c:v>1597</c:v>
                </c:pt>
                <c:pt idx="11">
                  <c:v>1761</c:v>
                </c:pt>
                <c:pt idx="12">
                  <c:v>2165</c:v>
                </c:pt>
                <c:pt idx="13">
                  <c:v>1983</c:v>
                </c:pt>
                <c:pt idx="14">
                  <c:v>1984</c:v>
                </c:pt>
                <c:pt idx="15">
                  <c:v>1998</c:v>
                </c:pt>
                <c:pt idx="16">
                  <c:v>1580</c:v>
                </c:pt>
                <c:pt idx="17">
                  <c:v>1390</c:v>
                </c:pt>
                <c:pt idx="18">
                  <c:v>1396</c:v>
                </c:pt>
                <c:pt idx="19">
                  <c:v>2435</c:v>
                </c:pt>
                <c:pt idx="20">
                  <c:v>1242</c:v>
                </c:pt>
                <c:pt idx="21">
                  <c:v>2972</c:v>
                </c:pt>
                <c:pt idx="22">
                  <c:v>2958</c:v>
                </c:pt>
                <c:pt idx="23">
                  <c:v>2497</c:v>
                </c:pt>
                <c:pt idx="24">
                  <c:v>1998</c:v>
                </c:pt>
                <c:pt idx="25">
                  <c:v>2496</c:v>
                </c:pt>
                <c:pt idx="26">
                  <c:v>1998</c:v>
                </c:pt>
                <c:pt idx="27">
                  <c:v>1997</c:v>
                </c:pt>
                <c:pt idx="28">
                  <c:v>1984</c:v>
                </c:pt>
                <c:pt idx="29">
                  <c:v>2438</c:v>
                </c:pt>
                <c:pt idx="30">
                  <c:v>2473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59-420D-B9C9-C1F54521D57E}"/>
            </c:ext>
          </c:extLst>
        </c:ser>
        <c:ser>
          <c:idx val="2"/>
          <c:order val="2"/>
          <c:tx>
            <c:strRef>
              <c:f>'A) Analyse Descriptive'!$J$3:$J$5</c:f>
              <c:strCache>
                <c:ptCount val="3"/>
                <c:pt idx="0">
                  <c:v>Puissance </c:v>
                </c:pt>
                <c:pt idx="1">
                  <c:v>(kW)</c:v>
                </c:pt>
                <c:pt idx="2">
                  <c:v>x3i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'A) Analyse Descriptive'!$G$6:$G$36</c:f>
              <c:numCache>
                <c:formatCode>General</c:formatCode>
                <c:ptCount val="31"/>
                <c:pt idx="1">
                  <c:v>5.8</c:v>
                </c:pt>
                <c:pt idx="2">
                  <c:v>6.1</c:v>
                </c:pt>
                <c:pt idx="3">
                  <c:v>6.5</c:v>
                </c:pt>
                <c:pt idx="4">
                  <c:v>6.8</c:v>
                </c:pt>
                <c:pt idx="5">
                  <c:v>6.8</c:v>
                </c:pt>
                <c:pt idx="6">
                  <c:v>7.1</c:v>
                </c:pt>
                <c:pt idx="7">
                  <c:v>21.3</c:v>
                </c:pt>
                <c:pt idx="8">
                  <c:v>18.7</c:v>
                </c:pt>
                <c:pt idx="9">
                  <c:v>14.5</c:v>
                </c:pt>
                <c:pt idx="10">
                  <c:v>7.4</c:v>
                </c:pt>
                <c:pt idx="11">
                  <c:v>9</c:v>
                </c:pt>
                <c:pt idx="12">
                  <c:v>11.7</c:v>
                </c:pt>
                <c:pt idx="13">
                  <c:v>9.5</c:v>
                </c:pt>
                <c:pt idx="14">
                  <c:v>9.5</c:v>
                </c:pt>
                <c:pt idx="15">
                  <c:v>8.8000000000000007</c:v>
                </c:pt>
                <c:pt idx="16">
                  <c:v>9.3000000000000007</c:v>
                </c:pt>
                <c:pt idx="17">
                  <c:v>8.6</c:v>
                </c:pt>
                <c:pt idx="18">
                  <c:v>7.7</c:v>
                </c:pt>
                <c:pt idx="19">
                  <c:v>10.8</c:v>
                </c:pt>
                <c:pt idx="20">
                  <c:v>6.6</c:v>
                </c:pt>
                <c:pt idx="21">
                  <c:v>11.7</c:v>
                </c:pt>
                <c:pt idx="22">
                  <c:v>11.9</c:v>
                </c:pt>
                <c:pt idx="23">
                  <c:v>10.8</c:v>
                </c:pt>
                <c:pt idx="24">
                  <c:v>7.6</c:v>
                </c:pt>
                <c:pt idx="25">
                  <c:v>11.3</c:v>
                </c:pt>
                <c:pt idx="26">
                  <c:v>10.8</c:v>
                </c:pt>
                <c:pt idx="27">
                  <c:v>9.1999999999999993</c:v>
                </c:pt>
                <c:pt idx="28">
                  <c:v>11.6</c:v>
                </c:pt>
                <c:pt idx="29">
                  <c:v>12.8</c:v>
                </c:pt>
                <c:pt idx="30">
                  <c:v>12.7</c:v>
                </c:pt>
              </c:numCache>
            </c:numRef>
          </c:xVal>
          <c:yVal>
            <c:numRef>
              <c:f>'A) Analyse Descriptive'!$J$6:$J$36</c:f>
              <c:numCache>
                <c:formatCode>General</c:formatCode>
                <c:ptCount val="31"/>
                <c:pt idx="0">
                  <c:v>32</c:v>
                </c:pt>
                <c:pt idx="1">
                  <c:v>39</c:v>
                </c:pt>
                <c:pt idx="2">
                  <c:v>29</c:v>
                </c:pt>
                <c:pt idx="3">
                  <c:v>44</c:v>
                </c:pt>
                <c:pt idx="4">
                  <c:v>33</c:v>
                </c:pt>
                <c:pt idx="5">
                  <c:v>32</c:v>
                </c:pt>
                <c:pt idx="6">
                  <c:v>55</c:v>
                </c:pt>
                <c:pt idx="7">
                  <c:v>325</c:v>
                </c:pt>
                <c:pt idx="8">
                  <c:v>300</c:v>
                </c:pt>
                <c:pt idx="9">
                  <c:v>209</c:v>
                </c:pt>
                <c:pt idx="10">
                  <c:v>74</c:v>
                </c:pt>
                <c:pt idx="11">
                  <c:v>74</c:v>
                </c:pt>
                <c:pt idx="12">
                  <c:v>101</c:v>
                </c:pt>
                <c:pt idx="13">
                  <c:v>85</c:v>
                </c:pt>
                <c:pt idx="14">
                  <c:v>85</c:v>
                </c:pt>
                <c:pt idx="15">
                  <c:v>89</c:v>
                </c:pt>
                <c:pt idx="16">
                  <c:v>65</c:v>
                </c:pt>
                <c:pt idx="17">
                  <c:v>54</c:v>
                </c:pt>
                <c:pt idx="18">
                  <c:v>66</c:v>
                </c:pt>
                <c:pt idx="19">
                  <c:v>106</c:v>
                </c:pt>
                <c:pt idx="20">
                  <c:v>55</c:v>
                </c:pt>
                <c:pt idx="21">
                  <c:v>107</c:v>
                </c:pt>
                <c:pt idx="22">
                  <c:v>150</c:v>
                </c:pt>
                <c:pt idx="23">
                  <c:v>122</c:v>
                </c:pt>
                <c:pt idx="24">
                  <c:v>66</c:v>
                </c:pt>
                <c:pt idx="25">
                  <c:v>125</c:v>
                </c:pt>
                <c:pt idx="26">
                  <c:v>89</c:v>
                </c:pt>
                <c:pt idx="27">
                  <c:v>92</c:v>
                </c:pt>
                <c:pt idx="28">
                  <c:v>85</c:v>
                </c:pt>
                <c:pt idx="29">
                  <c:v>97</c:v>
                </c:pt>
                <c:pt idx="30">
                  <c:v>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159-420D-B9C9-C1F54521D57E}"/>
            </c:ext>
          </c:extLst>
        </c:ser>
        <c:ser>
          <c:idx val="3"/>
          <c:order val="3"/>
          <c:tx>
            <c:strRef>
              <c:f>'A) Analyse Descriptive'!$K$3:$K$5</c:f>
              <c:strCache>
                <c:ptCount val="3"/>
                <c:pt idx="0">
                  <c:v>Poids </c:v>
                </c:pt>
                <c:pt idx="1">
                  <c:v>(kg)</c:v>
                </c:pt>
                <c:pt idx="2">
                  <c:v>x4i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'A) Analyse Descriptive'!$G$6:$G$36</c:f>
              <c:numCache>
                <c:formatCode>General</c:formatCode>
                <c:ptCount val="31"/>
                <c:pt idx="1">
                  <c:v>5.8</c:v>
                </c:pt>
                <c:pt idx="2">
                  <c:v>6.1</c:v>
                </c:pt>
                <c:pt idx="3">
                  <c:v>6.5</c:v>
                </c:pt>
                <c:pt idx="4">
                  <c:v>6.8</c:v>
                </c:pt>
                <c:pt idx="5">
                  <c:v>6.8</c:v>
                </c:pt>
                <c:pt idx="6">
                  <c:v>7.1</c:v>
                </c:pt>
                <c:pt idx="7">
                  <c:v>21.3</c:v>
                </c:pt>
                <c:pt idx="8">
                  <c:v>18.7</c:v>
                </c:pt>
                <c:pt idx="9">
                  <c:v>14.5</c:v>
                </c:pt>
                <c:pt idx="10">
                  <c:v>7.4</c:v>
                </c:pt>
                <c:pt idx="11">
                  <c:v>9</c:v>
                </c:pt>
                <c:pt idx="12">
                  <c:v>11.7</c:v>
                </c:pt>
                <c:pt idx="13">
                  <c:v>9.5</c:v>
                </c:pt>
                <c:pt idx="14">
                  <c:v>9.5</c:v>
                </c:pt>
                <c:pt idx="15">
                  <c:v>8.8000000000000007</c:v>
                </c:pt>
                <c:pt idx="16">
                  <c:v>9.3000000000000007</c:v>
                </c:pt>
                <c:pt idx="17">
                  <c:v>8.6</c:v>
                </c:pt>
                <c:pt idx="18">
                  <c:v>7.7</c:v>
                </c:pt>
                <c:pt idx="19">
                  <c:v>10.8</c:v>
                </c:pt>
                <c:pt idx="20">
                  <c:v>6.6</c:v>
                </c:pt>
                <c:pt idx="21">
                  <c:v>11.7</c:v>
                </c:pt>
                <c:pt idx="22">
                  <c:v>11.9</c:v>
                </c:pt>
                <c:pt idx="23">
                  <c:v>10.8</c:v>
                </c:pt>
                <c:pt idx="24">
                  <c:v>7.6</c:v>
                </c:pt>
                <c:pt idx="25">
                  <c:v>11.3</c:v>
                </c:pt>
                <c:pt idx="26">
                  <c:v>10.8</c:v>
                </c:pt>
                <c:pt idx="27">
                  <c:v>9.1999999999999993</c:v>
                </c:pt>
                <c:pt idx="28">
                  <c:v>11.6</c:v>
                </c:pt>
                <c:pt idx="29">
                  <c:v>12.8</c:v>
                </c:pt>
                <c:pt idx="30">
                  <c:v>12.7</c:v>
                </c:pt>
              </c:numCache>
            </c:numRef>
          </c:xVal>
          <c:yVal>
            <c:numRef>
              <c:f>'A) Analyse Descriptive'!$K$6:$K$36</c:f>
              <c:numCache>
                <c:formatCode>General</c:formatCode>
                <c:ptCount val="31"/>
                <c:pt idx="0">
                  <c:v>650</c:v>
                </c:pt>
                <c:pt idx="1">
                  <c:v>790</c:v>
                </c:pt>
                <c:pt idx="2">
                  <c:v>730</c:v>
                </c:pt>
                <c:pt idx="3">
                  <c:v>955</c:v>
                </c:pt>
                <c:pt idx="4">
                  <c:v>895</c:v>
                </c:pt>
                <c:pt idx="5">
                  <c:v>740</c:v>
                </c:pt>
                <c:pt idx="6">
                  <c:v>1010</c:v>
                </c:pt>
                <c:pt idx="7">
                  <c:v>1690</c:v>
                </c:pt>
                <c:pt idx="8">
                  <c:v>2250</c:v>
                </c:pt>
                <c:pt idx="9">
                  <c:v>1485</c:v>
                </c:pt>
                <c:pt idx="10">
                  <c:v>1080</c:v>
                </c:pt>
                <c:pt idx="11">
                  <c:v>1100</c:v>
                </c:pt>
                <c:pt idx="12">
                  <c:v>1500</c:v>
                </c:pt>
                <c:pt idx="13">
                  <c:v>1075</c:v>
                </c:pt>
                <c:pt idx="14">
                  <c:v>1155</c:v>
                </c:pt>
                <c:pt idx="15">
                  <c:v>1140</c:v>
                </c:pt>
                <c:pt idx="16">
                  <c:v>1080</c:v>
                </c:pt>
                <c:pt idx="17">
                  <c:v>1110</c:v>
                </c:pt>
                <c:pt idx="18">
                  <c:v>1140</c:v>
                </c:pt>
                <c:pt idx="19">
                  <c:v>1370</c:v>
                </c:pt>
                <c:pt idx="20">
                  <c:v>940</c:v>
                </c:pt>
                <c:pt idx="21">
                  <c:v>1400</c:v>
                </c:pt>
                <c:pt idx="22">
                  <c:v>1550</c:v>
                </c:pt>
                <c:pt idx="23">
                  <c:v>1330</c:v>
                </c:pt>
                <c:pt idx="24">
                  <c:v>1300</c:v>
                </c:pt>
                <c:pt idx="25">
                  <c:v>1670</c:v>
                </c:pt>
                <c:pt idx="26">
                  <c:v>1560</c:v>
                </c:pt>
                <c:pt idx="27">
                  <c:v>1240</c:v>
                </c:pt>
                <c:pt idx="28">
                  <c:v>1635</c:v>
                </c:pt>
                <c:pt idx="29">
                  <c:v>1800</c:v>
                </c:pt>
                <c:pt idx="30">
                  <c:v>1570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159-420D-B9C9-C1F54521D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8071752"/>
        <c:axId val="628071424"/>
      </c:scatterChart>
      <c:valAx>
        <c:axId val="628071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071424"/>
        <c:crosses val="autoZero"/>
        <c:crossBetween val="midCat"/>
      </c:valAx>
      <c:valAx>
        <c:axId val="62807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071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'A) Analyse Descriptive'!$C$5</c:f>
              <c:strCache>
                <c:ptCount val="1"/>
                <c:pt idx="0">
                  <c:v>x1i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'A) Analyse Descriptive'!$C$6:$C$36</c:f>
              <c:numCache>
                <c:formatCode>General</c:formatCode>
                <c:ptCount val="31"/>
                <c:pt idx="0">
                  <c:v>11600</c:v>
                </c:pt>
                <c:pt idx="1">
                  <c:v>12490</c:v>
                </c:pt>
                <c:pt idx="2">
                  <c:v>10450</c:v>
                </c:pt>
                <c:pt idx="3">
                  <c:v>17140</c:v>
                </c:pt>
                <c:pt idx="4">
                  <c:v>14825</c:v>
                </c:pt>
                <c:pt idx="5">
                  <c:v>13730</c:v>
                </c:pt>
                <c:pt idx="6">
                  <c:v>19490</c:v>
                </c:pt>
                <c:pt idx="7">
                  <c:v>285000</c:v>
                </c:pt>
                <c:pt idx="8">
                  <c:v>183900</c:v>
                </c:pt>
                <c:pt idx="9">
                  <c:v>92500</c:v>
                </c:pt>
                <c:pt idx="10">
                  <c:v>25000</c:v>
                </c:pt>
                <c:pt idx="11">
                  <c:v>22350</c:v>
                </c:pt>
                <c:pt idx="12">
                  <c:v>36600</c:v>
                </c:pt>
                <c:pt idx="13">
                  <c:v>22500</c:v>
                </c:pt>
                <c:pt idx="14">
                  <c:v>31580</c:v>
                </c:pt>
                <c:pt idx="15">
                  <c:v>28750</c:v>
                </c:pt>
                <c:pt idx="16">
                  <c:v>22600</c:v>
                </c:pt>
                <c:pt idx="17">
                  <c:v>20300</c:v>
                </c:pt>
                <c:pt idx="18">
                  <c:v>19900</c:v>
                </c:pt>
                <c:pt idx="19">
                  <c:v>39800</c:v>
                </c:pt>
                <c:pt idx="20">
                  <c:v>19740</c:v>
                </c:pt>
                <c:pt idx="21">
                  <c:v>38990</c:v>
                </c:pt>
                <c:pt idx="22">
                  <c:v>50800</c:v>
                </c:pt>
                <c:pt idx="23">
                  <c:v>36200</c:v>
                </c:pt>
                <c:pt idx="24">
                  <c:v>31990</c:v>
                </c:pt>
                <c:pt idx="25">
                  <c:v>47700</c:v>
                </c:pt>
                <c:pt idx="26">
                  <c:v>36950</c:v>
                </c:pt>
                <c:pt idx="27">
                  <c:v>26950</c:v>
                </c:pt>
                <c:pt idx="28">
                  <c:v>36400</c:v>
                </c:pt>
                <c:pt idx="29">
                  <c:v>50900</c:v>
                </c:pt>
                <c:pt idx="30">
                  <c:v>49300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8C-4194-9852-9831DC7A5A44}"/>
            </c:ext>
          </c:extLst>
        </c:ser>
        <c:ser>
          <c:idx val="1"/>
          <c:order val="1"/>
          <c:tx>
            <c:strRef>
              <c:f>'A) Analyse Descriptive'!$D$5</c:f>
              <c:strCache>
                <c:ptCount val="1"/>
                <c:pt idx="0">
                  <c:v>x2i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'A) Analyse Descriptive'!$D$6:$D$36</c:f>
              <c:numCache>
                <c:formatCode>General</c:formatCode>
                <c:ptCount val="31"/>
                <c:pt idx="0">
                  <c:v>846</c:v>
                </c:pt>
                <c:pt idx="1">
                  <c:v>993</c:v>
                </c:pt>
                <c:pt idx="2">
                  <c:v>899</c:v>
                </c:pt>
                <c:pt idx="3">
                  <c:v>1390</c:v>
                </c:pt>
                <c:pt idx="4">
                  <c:v>1195</c:v>
                </c:pt>
                <c:pt idx="5">
                  <c:v>658</c:v>
                </c:pt>
                <c:pt idx="6">
                  <c:v>1331</c:v>
                </c:pt>
                <c:pt idx="7">
                  <c:v>5474</c:v>
                </c:pt>
                <c:pt idx="8">
                  <c:v>5987</c:v>
                </c:pt>
                <c:pt idx="9">
                  <c:v>2789</c:v>
                </c:pt>
                <c:pt idx="10">
                  <c:v>1597</c:v>
                </c:pt>
                <c:pt idx="11">
                  <c:v>1761</c:v>
                </c:pt>
                <c:pt idx="12">
                  <c:v>2165</c:v>
                </c:pt>
                <c:pt idx="13">
                  <c:v>1983</c:v>
                </c:pt>
                <c:pt idx="14">
                  <c:v>1984</c:v>
                </c:pt>
                <c:pt idx="15">
                  <c:v>1998</c:v>
                </c:pt>
                <c:pt idx="16">
                  <c:v>1580</c:v>
                </c:pt>
                <c:pt idx="17">
                  <c:v>1390</c:v>
                </c:pt>
                <c:pt idx="18">
                  <c:v>1396</c:v>
                </c:pt>
                <c:pt idx="19">
                  <c:v>2435</c:v>
                </c:pt>
                <c:pt idx="20">
                  <c:v>1242</c:v>
                </c:pt>
                <c:pt idx="21">
                  <c:v>2972</c:v>
                </c:pt>
                <c:pt idx="22">
                  <c:v>2958</c:v>
                </c:pt>
                <c:pt idx="23">
                  <c:v>2497</c:v>
                </c:pt>
                <c:pt idx="24">
                  <c:v>1998</c:v>
                </c:pt>
                <c:pt idx="25">
                  <c:v>2496</c:v>
                </c:pt>
                <c:pt idx="26">
                  <c:v>1998</c:v>
                </c:pt>
                <c:pt idx="27">
                  <c:v>1997</c:v>
                </c:pt>
                <c:pt idx="28">
                  <c:v>1984</c:v>
                </c:pt>
                <c:pt idx="29">
                  <c:v>2438</c:v>
                </c:pt>
                <c:pt idx="30">
                  <c:v>2473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8C-4194-9852-9831DC7A5A44}"/>
            </c:ext>
          </c:extLst>
        </c:ser>
        <c:ser>
          <c:idx val="2"/>
          <c:order val="2"/>
          <c:tx>
            <c:strRef>
              <c:f>'A) Analyse Descriptive'!$E$5</c:f>
              <c:strCache>
                <c:ptCount val="1"/>
                <c:pt idx="0">
                  <c:v>x3i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'A) Analyse Descriptive'!$E$6:$E$36</c:f>
              <c:numCache>
                <c:formatCode>General</c:formatCode>
                <c:ptCount val="31"/>
                <c:pt idx="0">
                  <c:v>32</c:v>
                </c:pt>
                <c:pt idx="1">
                  <c:v>39</c:v>
                </c:pt>
                <c:pt idx="2">
                  <c:v>29</c:v>
                </c:pt>
                <c:pt idx="3">
                  <c:v>44</c:v>
                </c:pt>
                <c:pt idx="4">
                  <c:v>33</c:v>
                </c:pt>
                <c:pt idx="5">
                  <c:v>32</c:v>
                </c:pt>
                <c:pt idx="6">
                  <c:v>55</c:v>
                </c:pt>
                <c:pt idx="7">
                  <c:v>325</c:v>
                </c:pt>
                <c:pt idx="8">
                  <c:v>300</c:v>
                </c:pt>
                <c:pt idx="9">
                  <c:v>209</c:v>
                </c:pt>
                <c:pt idx="10">
                  <c:v>74</c:v>
                </c:pt>
                <c:pt idx="11">
                  <c:v>74</c:v>
                </c:pt>
                <c:pt idx="12">
                  <c:v>101</c:v>
                </c:pt>
                <c:pt idx="13">
                  <c:v>85</c:v>
                </c:pt>
                <c:pt idx="14">
                  <c:v>85</c:v>
                </c:pt>
                <c:pt idx="15">
                  <c:v>89</c:v>
                </c:pt>
                <c:pt idx="16">
                  <c:v>65</c:v>
                </c:pt>
                <c:pt idx="17">
                  <c:v>54</c:v>
                </c:pt>
                <c:pt idx="18">
                  <c:v>66</c:v>
                </c:pt>
                <c:pt idx="19">
                  <c:v>106</c:v>
                </c:pt>
                <c:pt idx="20">
                  <c:v>55</c:v>
                </c:pt>
                <c:pt idx="21">
                  <c:v>107</c:v>
                </c:pt>
                <c:pt idx="22">
                  <c:v>150</c:v>
                </c:pt>
                <c:pt idx="23">
                  <c:v>122</c:v>
                </c:pt>
                <c:pt idx="24">
                  <c:v>66</c:v>
                </c:pt>
                <c:pt idx="25">
                  <c:v>125</c:v>
                </c:pt>
                <c:pt idx="26">
                  <c:v>89</c:v>
                </c:pt>
                <c:pt idx="27">
                  <c:v>92</c:v>
                </c:pt>
                <c:pt idx="28">
                  <c:v>85</c:v>
                </c:pt>
                <c:pt idx="29">
                  <c:v>97</c:v>
                </c:pt>
                <c:pt idx="30">
                  <c:v>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8C-4194-9852-9831DC7A5A44}"/>
            </c:ext>
          </c:extLst>
        </c:ser>
        <c:ser>
          <c:idx val="3"/>
          <c:order val="3"/>
          <c:tx>
            <c:strRef>
              <c:f>'A) Analyse Descriptive'!$F$5</c:f>
              <c:strCache>
                <c:ptCount val="1"/>
                <c:pt idx="0">
                  <c:v>x4i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'A) Analyse Descriptive'!$F$6:$F$36</c:f>
              <c:numCache>
                <c:formatCode>General</c:formatCode>
                <c:ptCount val="31"/>
                <c:pt idx="0">
                  <c:v>650</c:v>
                </c:pt>
                <c:pt idx="1">
                  <c:v>790</c:v>
                </c:pt>
                <c:pt idx="2">
                  <c:v>730</c:v>
                </c:pt>
                <c:pt idx="3">
                  <c:v>955</c:v>
                </c:pt>
                <c:pt idx="4">
                  <c:v>895</c:v>
                </c:pt>
                <c:pt idx="5">
                  <c:v>740</c:v>
                </c:pt>
                <c:pt idx="6">
                  <c:v>1010</c:v>
                </c:pt>
                <c:pt idx="7">
                  <c:v>1690</c:v>
                </c:pt>
                <c:pt idx="8">
                  <c:v>2250</c:v>
                </c:pt>
                <c:pt idx="9">
                  <c:v>1485</c:v>
                </c:pt>
                <c:pt idx="10">
                  <c:v>1080</c:v>
                </c:pt>
                <c:pt idx="11">
                  <c:v>1100</c:v>
                </c:pt>
                <c:pt idx="12">
                  <c:v>1500</c:v>
                </c:pt>
                <c:pt idx="13">
                  <c:v>1075</c:v>
                </c:pt>
                <c:pt idx="14">
                  <c:v>1155</c:v>
                </c:pt>
                <c:pt idx="15">
                  <c:v>1140</c:v>
                </c:pt>
                <c:pt idx="16">
                  <c:v>1080</c:v>
                </c:pt>
                <c:pt idx="17">
                  <c:v>1110</c:v>
                </c:pt>
                <c:pt idx="18">
                  <c:v>1140</c:v>
                </c:pt>
                <c:pt idx="19">
                  <c:v>1370</c:v>
                </c:pt>
                <c:pt idx="20">
                  <c:v>940</c:v>
                </c:pt>
                <c:pt idx="21">
                  <c:v>1400</c:v>
                </c:pt>
                <c:pt idx="22">
                  <c:v>1550</c:v>
                </c:pt>
                <c:pt idx="23">
                  <c:v>1330</c:v>
                </c:pt>
                <c:pt idx="24">
                  <c:v>1300</c:v>
                </c:pt>
                <c:pt idx="25">
                  <c:v>1670</c:v>
                </c:pt>
                <c:pt idx="26">
                  <c:v>1560</c:v>
                </c:pt>
                <c:pt idx="27">
                  <c:v>1240</c:v>
                </c:pt>
                <c:pt idx="28">
                  <c:v>1635</c:v>
                </c:pt>
                <c:pt idx="29">
                  <c:v>1800</c:v>
                </c:pt>
                <c:pt idx="30">
                  <c:v>1570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8C-4194-9852-9831DC7A5A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8712504"/>
        <c:axId val="628713488"/>
      </c:barChart>
      <c:catAx>
        <c:axId val="6287125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713488"/>
        <c:crosses val="autoZero"/>
        <c:auto val="1"/>
        <c:lblAlgn val="ctr"/>
        <c:lblOffset val="100"/>
        <c:noMultiLvlLbl val="0"/>
      </c:catAx>
      <c:valAx>
        <c:axId val="62871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712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'Ex2'!$B$1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'Ex2'!$B$2:$B$10</c:f>
              <c:numCache>
                <c:formatCode>General</c:formatCode>
                <c:ptCount val="9"/>
                <c:pt idx="0">
                  <c:v>1326986</c:v>
                </c:pt>
                <c:pt idx="1">
                  <c:v>1340255.8600000001</c:v>
                </c:pt>
                <c:pt idx="2">
                  <c:v>1380065.44</c:v>
                </c:pt>
                <c:pt idx="3">
                  <c:v>1486224.32</c:v>
                </c:pt>
                <c:pt idx="4">
                  <c:v>1393335.3</c:v>
                </c:pt>
                <c:pt idx="5">
                  <c:v>1433144.88</c:v>
                </c:pt>
                <c:pt idx="6">
                  <c:v>1512764.04</c:v>
                </c:pt>
                <c:pt idx="7">
                  <c:v>1526033.9</c:v>
                </c:pt>
                <c:pt idx="8">
                  <c:v>1618922.92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CC-4B4A-8C1A-F33BCBD17C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6797704"/>
        <c:axId val="526795736"/>
      </c:lineChart>
      <c:catAx>
        <c:axId val="5267977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6795736"/>
        <c:crosses val="autoZero"/>
        <c:auto val="1"/>
        <c:lblAlgn val="ctr"/>
        <c:lblOffset val="100"/>
        <c:noMultiLvlLbl val="0"/>
      </c:catAx>
      <c:valAx>
        <c:axId val="526795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6797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'Ex2'!$C$1</c:f>
              <c:strCache>
                <c:ptCount val="1"/>
                <c:pt idx="0">
                  <c:v>x2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'Ex2'!$C$2:$C$10</c:f>
              <c:numCache>
                <c:formatCode>General</c:formatCode>
                <c:ptCount val="9"/>
                <c:pt idx="0">
                  <c:v>4365921</c:v>
                </c:pt>
                <c:pt idx="1">
                  <c:v>4846172.3099999996</c:v>
                </c:pt>
                <c:pt idx="2">
                  <c:v>4758853.8899999997</c:v>
                </c:pt>
                <c:pt idx="3">
                  <c:v>4671535.47</c:v>
                </c:pt>
                <c:pt idx="4">
                  <c:v>5195445.99</c:v>
                </c:pt>
                <c:pt idx="5">
                  <c:v>4977149.9400000004</c:v>
                </c:pt>
                <c:pt idx="6">
                  <c:v>5064468.3600000003</c:v>
                </c:pt>
                <c:pt idx="7">
                  <c:v>5632038.0899999999</c:v>
                </c:pt>
                <c:pt idx="8">
                  <c:v>5675697.2999999998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77-4BF1-B24F-24FC01783F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8712176"/>
        <c:axId val="628718736"/>
      </c:lineChart>
      <c:lineChart>
        <c:grouping val="standard"/>
        <c:varyColors val="0"/>
        <c:ser>
          <c:idx val="1"/>
          <c:order val="1"/>
          <c:tx>
            <c:strRef>
              <c:f>'Ex2'!$D$1</c:f>
              <c:strCache>
                <c:ptCount val="1"/>
                <c:pt idx="0">
                  <c:v>x3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'Ex2'!$D$2:$D$10</c:f>
              <c:numCache>
                <c:formatCode>General</c:formatCode>
                <c:ptCount val="9"/>
                <c:pt idx="0">
                  <c:v>25368.3</c:v>
                </c:pt>
                <c:pt idx="1">
                  <c:v>25875.665999999997</c:v>
                </c:pt>
                <c:pt idx="2">
                  <c:v>24353.567999999999</c:v>
                </c:pt>
                <c:pt idx="3">
                  <c:v>25114.616999999998</c:v>
                </c:pt>
                <c:pt idx="4">
                  <c:v>24099.884999999998</c:v>
                </c:pt>
                <c:pt idx="5">
                  <c:v>23085.152999999998</c:v>
                </c:pt>
                <c:pt idx="6">
                  <c:v>23846.201999999997</c:v>
                </c:pt>
                <c:pt idx="7">
                  <c:v>22831.47</c:v>
                </c:pt>
                <c:pt idx="8">
                  <c:v>22324.103999999999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77-4BF1-B24F-24FC01783F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3969368"/>
        <c:axId val="573967072"/>
      </c:lineChart>
      <c:catAx>
        <c:axId val="6287121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718736"/>
        <c:crosses val="autoZero"/>
        <c:auto val="1"/>
        <c:lblAlgn val="ctr"/>
        <c:lblOffset val="100"/>
        <c:noMultiLvlLbl val="0"/>
      </c:catAx>
      <c:valAx>
        <c:axId val="62871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712176"/>
        <c:crosses val="autoZero"/>
        <c:crossBetween val="between"/>
      </c:valAx>
      <c:valAx>
        <c:axId val="57396707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73969368"/>
        <c:crosses val="max"/>
        <c:crossBetween val="between"/>
      </c:valAx>
      <c:catAx>
        <c:axId val="573969368"/>
        <c:scaling>
          <c:orientation val="minMax"/>
        </c:scaling>
        <c:delete val="1"/>
        <c:axPos val="b"/>
        <c:majorTickMark val="out"/>
        <c:minorTickMark val="none"/>
        <c:tickLblPos val="nextTo"/>
        <c:crossAx val="5739670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'Ex2'!$C$1</c:f>
              <c:strCache>
                <c:ptCount val="1"/>
                <c:pt idx="0">
                  <c:v>x2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'Ex2'!$B$2:$B$10</c:f>
              <c:numCache>
                <c:formatCode>General</c:formatCode>
                <c:ptCount val="9"/>
                <c:pt idx="0">
                  <c:v>1326986</c:v>
                </c:pt>
                <c:pt idx="1">
                  <c:v>1340255.8600000001</c:v>
                </c:pt>
                <c:pt idx="2">
                  <c:v>1380065.44</c:v>
                </c:pt>
                <c:pt idx="3">
                  <c:v>1486224.32</c:v>
                </c:pt>
                <c:pt idx="4">
                  <c:v>1393335.3</c:v>
                </c:pt>
                <c:pt idx="5">
                  <c:v>1433144.88</c:v>
                </c:pt>
                <c:pt idx="6">
                  <c:v>1512764.04</c:v>
                </c:pt>
                <c:pt idx="7">
                  <c:v>1526033.9</c:v>
                </c:pt>
                <c:pt idx="8">
                  <c:v>1618922.92</c:v>
                </c:pt>
              </c:numCache>
            </c:numRef>
          </c:xVal>
          <c:yVal>
            <c:numRef>
              <c:f>'Ex2'!$C$2:$C$10</c:f>
              <c:numCache>
                <c:formatCode>General</c:formatCode>
                <c:ptCount val="9"/>
                <c:pt idx="0">
                  <c:v>4365921</c:v>
                </c:pt>
                <c:pt idx="1">
                  <c:v>4846172.3099999996</c:v>
                </c:pt>
                <c:pt idx="2">
                  <c:v>4758853.8899999997</c:v>
                </c:pt>
                <c:pt idx="3">
                  <c:v>4671535.47</c:v>
                </c:pt>
                <c:pt idx="4">
                  <c:v>5195445.99</c:v>
                </c:pt>
                <c:pt idx="5">
                  <c:v>4977149.9400000004</c:v>
                </c:pt>
                <c:pt idx="6">
                  <c:v>5064468.3600000003</c:v>
                </c:pt>
                <c:pt idx="7">
                  <c:v>5632038.0899999999</c:v>
                </c:pt>
                <c:pt idx="8">
                  <c:v>5675697.2999999998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CA-4180-BA85-C3BEFB55A3B2}"/>
            </c:ext>
          </c:extLst>
        </c:ser>
        <c:ser>
          <c:idx val="1"/>
          <c:order val="1"/>
          <c:tx>
            <c:strRef>
              <c:f>'Ex2'!$D$1</c:f>
              <c:strCache>
                <c:ptCount val="1"/>
                <c:pt idx="0">
                  <c:v>x3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'Ex2'!$B$2:$B$10</c:f>
              <c:numCache>
                <c:formatCode>General</c:formatCode>
                <c:ptCount val="9"/>
                <c:pt idx="0">
                  <c:v>1326986</c:v>
                </c:pt>
                <c:pt idx="1">
                  <c:v>1340255.8600000001</c:v>
                </c:pt>
                <c:pt idx="2">
                  <c:v>1380065.44</c:v>
                </c:pt>
                <c:pt idx="3">
                  <c:v>1486224.32</c:v>
                </c:pt>
                <c:pt idx="4">
                  <c:v>1393335.3</c:v>
                </c:pt>
                <c:pt idx="5">
                  <c:v>1433144.88</c:v>
                </c:pt>
                <c:pt idx="6">
                  <c:v>1512764.04</c:v>
                </c:pt>
                <c:pt idx="7">
                  <c:v>1526033.9</c:v>
                </c:pt>
                <c:pt idx="8">
                  <c:v>1618922.92</c:v>
                </c:pt>
              </c:numCache>
            </c:numRef>
          </c:xVal>
          <c:yVal>
            <c:numRef>
              <c:f>'Ex2'!$D$2:$D$10</c:f>
              <c:numCache>
                <c:formatCode>General</c:formatCode>
                <c:ptCount val="9"/>
                <c:pt idx="0">
                  <c:v>25368.3</c:v>
                </c:pt>
                <c:pt idx="1">
                  <c:v>25875.665999999997</c:v>
                </c:pt>
                <c:pt idx="2">
                  <c:v>24353.567999999999</c:v>
                </c:pt>
                <c:pt idx="3">
                  <c:v>25114.616999999998</c:v>
                </c:pt>
                <c:pt idx="4">
                  <c:v>24099.884999999998</c:v>
                </c:pt>
                <c:pt idx="5">
                  <c:v>23085.152999999998</c:v>
                </c:pt>
                <c:pt idx="6">
                  <c:v>23846.201999999997</c:v>
                </c:pt>
                <c:pt idx="7">
                  <c:v>22831.47</c:v>
                </c:pt>
                <c:pt idx="8">
                  <c:v>22324.103999999999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CA-4180-BA85-C3BEFB55A3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3972648"/>
        <c:axId val="573968712"/>
      </c:scatterChart>
      <c:valAx>
        <c:axId val="573972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73968712"/>
        <c:crosses val="autoZero"/>
        <c:crossBetween val="midCat"/>
      </c:valAx>
      <c:valAx>
        <c:axId val="573968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73972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8.4261592300962376E-2"/>
          <c:y val="0.19486111111111112"/>
          <c:w val="0.86730774278215228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'EX3 Niveaux '!$B$5</c:f>
              <c:strCache>
                <c:ptCount val="1"/>
                <c:pt idx="0">
                  <c:v>Consommation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'EX3 Niveaux '!$B$6:$B$61</c:f>
              <c:numCache>
                <c:formatCode>0.0</c:formatCode>
                <c:ptCount val="56"/>
                <c:pt idx="0">
                  <c:v>239.92599999999999</c:v>
                </c:pt>
                <c:pt idx="1">
                  <c:v>239.77600000000001</c:v>
                </c:pt>
                <c:pt idx="2">
                  <c:v>242.30600000000001</c:v>
                </c:pt>
                <c:pt idx="3">
                  <c:v>242.59</c:v>
                </c:pt>
                <c:pt idx="4">
                  <c:v>244.18100000000001</c:v>
                </c:pt>
                <c:pt idx="5">
                  <c:v>245.27600000000001</c:v>
                </c:pt>
                <c:pt idx="6">
                  <c:v>245.76300000000001</c:v>
                </c:pt>
                <c:pt idx="7">
                  <c:v>248.88200000000001</c:v>
                </c:pt>
                <c:pt idx="8">
                  <c:v>250.57400000000001</c:v>
                </c:pt>
                <c:pt idx="9">
                  <c:v>251.58799999999999</c:v>
                </c:pt>
                <c:pt idx="10">
                  <c:v>253.03800000000001</c:v>
                </c:pt>
                <c:pt idx="11">
                  <c:v>254.63</c:v>
                </c:pt>
                <c:pt idx="12">
                  <c:v>257.14299999999997</c:v>
                </c:pt>
                <c:pt idx="13">
                  <c:v>258.35300000000001</c:v>
                </c:pt>
                <c:pt idx="14">
                  <c:v>258.40600000000001</c:v>
                </c:pt>
                <c:pt idx="15">
                  <c:v>259.81599999999997</c:v>
                </c:pt>
                <c:pt idx="16">
                  <c:v>261.69799999999998</c:v>
                </c:pt>
                <c:pt idx="17">
                  <c:v>263.68900000000002</c:v>
                </c:pt>
                <c:pt idx="18">
                  <c:v>266.05900000000003</c:v>
                </c:pt>
                <c:pt idx="19">
                  <c:v>266.87599999999998</c:v>
                </c:pt>
                <c:pt idx="20">
                  <c:v>265.84699999999998</c:v>
                </c:pt>
                <c:pt idx="21">
                  <c:v>266.161</c:v>
                </c:pt>
                <c:pt idx="22">
                  <c:v>265.70499999999998</c:v>
                </c:pt>
                <c:pt idx="23">
                  <c:v>264.90699999999998</c:v>
                </c:pt>
                <c:pt idx="24">
                  <c:v>264.54199999999997</c:v>
                </c:pt>
                <c:pt idx="25">
                  <c:v>265.72699999999998</c:v>
                </c:pt>
                <c:pt idx="26">
                  <c:v>265.86799999999999</c:v>
                </c:pt>
                <c:pt idx="27">
                  <c:v>268.029</c:v>
                </c:pt>
                <c:pt idx="28">
                  <c:v>269.06299999999999</c:v>
                </c:pt>
                <c:pt idx="29">
                  <c:v>269.77199999999999</c:v>
                </c:pt>
                <c:pt idx="30">
                  <c:v>270.93099999999998</c:v>
                </c:pt>
                <c:pt idx="31">
                  <c:v>272.52100000000002</c:v>
                </c:pt>
                <c:pt idx="32">
                  <c:v>274.10599999999999</c:v>
                </c:pt>
                <c:pt idx="33">
                  <c:v>270.77100000000002</c:v>
                </c:pt>
                <c:pt idx="34">
                  <c:v>271.24</c:v>
                </c:pt>
                <c:pt idx="35">
                  <c:v>270.37</c:v>
                </c:pt>
                <c:pt idx="36">
                  <c:v>271.41300000000001</c:v>
                </c:pt>
                <c:pt idx="37">
                  <c:v>270.73599999999999</c:v>
                </c:pt>
                <c:pt idx="38">
                  <c:v>270.55599999999998</c:v>
                </c:pt>
                <c:pt idx="39">
                  <c:v>271.07600000000002</c:v>
                </c:pt>
                <c:pt idx="40">
                  <c:v>271.42500000000001</c:v>
                </c:pt>
                <c:pt idx="41">
                  <c:v>272.39299999999997</c:v>
                </c:pt>
                <c:pt idx="42">
                  <c:v>272.07400000000001</c:v>
                </c:pt>
                <c:pt idx="43">
                  <c:v>274.04300000000001</c:v>
                </c:pt>
                <c:pt idx="44">
                  <c:v>272.36900000000003</c:v>
                </c:pt>
                <c:pt idx="45">
                  <c:v>274.02699999999999</c:v>
                </c:pt>
                <c:pt idx="46">
                  <c:v>275.41000000000003</c:v>
                </c:pt>
                <c:pt idx="47">
                  <c:v>276.04700000000003</c:v>
                </c:pt>
                <c:pt idx="48">
                  <c:v>276.97899999999998</c:v>
                </c:pt>
                <c:pt idx="49">
                  <c:v>277.505</c:v>
                </c:pt>
                <c:pt idx="50">
                  <c:v>278.71499999999997</c:v>
                </c:pt>
                <c:pt idx="51">
                  <c:v>279.33499999999998</c:v>
                </c:pt>
                <c:pt idx="52">
                  <c:v>282.92200000000003</c:v>
                </c:pt>
                <c:pt idx="53">
                  <c:v>284.05200000000002</c:v>
                </c:pt>
                <c:pt idx="54">
                  <c:v>283.495</c:v>
                </c:pt>
                <c:pt idx="55">
                  <c:v>285.63200000000001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01-4474-99CD-73153ECEC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1235536"/>
        <c:axId val="421235864"/>
      </c:lineChart>
      <c:catAx>
        <c:axId val="421235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1235864"/>
        <c:crosses val="autoZero"/>
        <c:auto val="1"/>
        <c:lblAlgn val="ctr"/>
        <c:lblOffset val="100"/>
        <c:noMultiLvlLbl val="0"/>
      </c:catAx>
      <c:valAx>
        <c:axId val="421235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1235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Corrélation</a:t>
            </a:r>
            <a:r>
              <a:rPr lang="en-US" baseline="0"/>
              <a:t> positivie entre la consommation et le </a:t>
            </a:r>
            <a:r>
              <a:rPr lang="en-US"/>
              <a:t>PIB niveau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'EX3 Niveaux '!$C$5</c:f>
              <c:strCache>
                <c:ptCount val="1"/>
                <c:pt idx="0">
                  <c:v>PIB niveau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'EX3 Niveaux '!$B$6:$B$61</c:f>
              <c:numCache>
                <c:formatCode>0.0</c:formatCode>
                <c:ptCount val="56"/>
                <c:pt idx="0">
                  <c:v>239.92599999999999</c:v>
                </c:pt>
                <c:pt idx="1">
                  <c:v>239.77600000000001</c:v>
                </c:pt>
                <c:pt idx="2">
                  <c:v>242.30600000000001</c:v>
                </c:pt>
                <c:pt idx="3">
                  <c:v>242.59</c:v>
                </c:pt>
                <c:pt idx="4">
                  <c:v>244.18100000000001</c:v>
                </c:pt>
                <c:pt idx="5">
                  <c:v>245.27600000000001</c:v>
                </c:pt>
                <c:pt idx="6">
                  <c:v>245.76300000000001</c:v>
                </c:pt>
                <c:pt idx="7">
                  <c:v>248.88200000000001</c:v>
                </c:pt>
                <c:pt idx="8">
                  <c:v>250.57400000000001</c:v>
                </c:pt>
                <c:pt idx="9">
                  <c:v>251.58799999999999</c:v>
                </c:pt>
                <c:pt idx="10">
                  <c:v>253.03800000000001</c:v>
                </c:pt>
                <c:pt idx="11">
                  <c:v>254.63</c:v>
                </c:pt>
                <c:pt idx="12">
                  <c:v>257.14299999999997</c:v>
                </c:pt>
                <c:pt idx="13">
                  <c:v>258.35300000000001</c:v>
                </c:pt>
                <c:pt idx="14">
                  <c:v>258.40600000000001</c:v>
                </c:pt>
                <c:pt idx="15">
                  <c:v>259.81599999999997</c:v>
                </c:pt>
                <c:pt idx="16">
                  <c:v>261.69799999999998</c:v>
                </c:pt>
                <c:pt idx="17">
                  <c:v>263.68900000000002</c:v>
                </c:pt>
                <c:pt idx="18">
                  <c:v>266.05900000000003</c:v>
                </c:pt>
                <c:pt idx="19">
                  <c:v>266.87599999999998</c:v>
                </c:pt>
                <c:pt idx="20">
                  <c:v>265.84699999999998</c:v>
                </c:pt>
                <c:pt idx="21">
                  <c:v>266.161</c:v>
                </c:pt>
                <c:pt idx="22">
                  <c:v>265.70499999999998</c:v>
                </c:pt>
                <c:pt idx="23">
                  <c:v>264.90699999999998</c:v>
                </c:pt>
                <c:pt idx="24">
                  <c:v>264.54199999999997</c:v>
                </c:pt>
                <c:pt idx="25">
                  <c:v>265.72699999999998</c:v>
                </c:pt>
                <c:pt idx="26">
                  <c:v>265.86799999999999</c:v>
                </c:pt>
                <c:pt idx="27">
                  <c:v>268.029</c:v>
                </c:pt>
                <c:pt idx="28">
                  <c:v>269.06299999999999</c:v>
                </c:pt>
                <c:pt idx="29">
                  <c:v>269.77199999999999</c:v>
                </c:pt>
                <c:pt idx="30">
                  <c:v>270.93099999999998</c:v>
                </c:pt>
                <c:pt idx="31">
                  <c:v>272.52100000000002</c:v>
                </c:pt>
                <c:pt idx="32">
                  <c:v>274.10599999999999</c:v>
                </c:pt>
                <c:pt idx="33">
                  <c:v>270.77100000000002</c:v>
                </c:pt>
                <c:pt idx="34">
                  <c:v>271.24</c:v>
                </c:pt>
                <c:pt idx="35">
                  <c:v>270.37</c:v>
                </c:pt>
                <c:pt idx="36">
                  <c:v>271.41300000000001</c:v>
                </c:pt>
                <c:pt idx="37">
                  <c:v>270.73599999999999</c:v>
                </c:pt>
                <c:pt idx="38">
                  <c:v>270.55599999999998</c:v>
                </c:pt>
                <c:pt idx="39">
                  <c:v>271.07600000000002</c:v>
                </c:pt>
                <c:pt idx="40">
                  <c:v>271.42500000000001</c:v>
                </c:pt>
                <c:pt idx="41">
                  <c:v>272.39299999999997</c:v>
                </c:pt>
                <c:pt idx="42">
                  <c:v>272.07400000000001</c:v>
                </c:pt>
                <c:pt idx="43">
                  <c:v>274.04300000000001</c:v>
                </c:pt>
                <c:pt idx="44">
                  <c:v>272.36900000000003</c:v>
                </c:pt>
                <c:pt idx="45">
                  <c:v>274.02699999999999</c:v>
                </c:pt>
                <c:pt idx="46">
                  <c:v>275.41000000000003</c:v>
                </c:pt>
                <c:pt idx="47">
                  <c:v>276.04700000000003</c:v>
                </c:pt>
                <c:pt idx="48">
                  <c:v>276.97899999999998</c:v>
                </c:pt>
                <c:pt idx="49">
                  <c:v>277.505</c:v>
                </c:pt>
                <c:pt idx="50">
                  <c:v>278.71499999999997</c:v>
                </c:pt>
                <c:pt idx="51">
                  <c:v>279.33499999999998</c:v>
                </c:pt>
                <c:pt idx="52">
                  <c:v>282.92200000000003</c:v>
                </c:pt>
                <c:pt idx="53">
                  <c:v>284.05200000000002</c:v>
                </c:pt>
                <c:pt idx="54">
                  <c:v>283.495</c:v>
                </c:pt>
                <c:pt idx="55">
                  <c:v>285.63200000000001</c:v>
                </c:pt>
              </c:numCache>
            </c:numRef>
          </c:xVal>
          <c:yVal>
            <c:numRef>
              <c:f>'EX3 Niveaux '!$C$6:$C$61</c:f>
              <c:numCache>
                <c:formatCode>0.0</c:formatCode>
                <c:ptCount val="56"/>
                <c:pt idx="0">
                  <c:v>458.8</c:v>
                </c:pt>
                <c:pt idx="1">
                  <c:v>457.95600000000002</c:v>
                </c:pt>
                <c:pt idx="2">
                  <c:v>461.20600000000002</c:v>
                </c:pt>
                <c:pt idx="3">
                  <c:v>464.66800000000001</c:v>
                </c:pt>
                <c:pt idx="4">
                  <c:v>468.97</c:v>
                </c:pt>
                <c:pt idx="5">
                  <c:v>471.53100000000001</c:v>
                </c:pt>
                <c:pt idx="6">
                  <c:v>473.29899999999998</c:v>
                </c:pt>
                <c:pt idx="7">
                  <c:v>476.51600000000002</c:v>
                </c:pt>
                <c:pt idx="8">
                  <c:v>477.73599999999999</c:v>
                </c:pt>
                <c:pt idx="9">
                  <c:v>478.565</c:v>
                </c:pt>
                <c:pt idx="10">
                  <c:v>481.06599999999997</c:v>
                </c:pt>
                <c:pt idx="11">
                  <c:v>484.22899999999998</c:v>
                </c:pt>
                <c:pt idx="12">
                  <c:v>488.24700000000001</c:v>
                </c:pt>
                <c:pt idx="13">
                  <c:v>492.685</c:v>
                </c:pt>
                <c:pt idx="14">
                  <c:v>492.95299999999997</c:v>
                </c:pt>
                <c:pt idx="15">
                  <c:v>496.32600000000002</c:v>
                </c:pt>
                <c:pt idx="16">
                  <c:v>500.19099999999997</c:v>
                </c:pt>
                <c:pt idx="17">
                  <c:v>503.78899999999999</c:v>
                </c:pt>
                <c:pt idx="18">
                  <c:v>505.61799999999999</c:v>
                </c:pt>
                <c:pt idx="19">
                  <c:v>507.03300000000002</c:v>
                </c:pt>
                <c:pt idx="20">
                  <c:v>508.9</c:v>
                </c:pt>
                <c:pt idx="21">
                  <c:v>506.59699999999998</c:v>
                </c:pt>
                <c:pt idx="22">
                  <c:v>504.96100000000001</c:v>
                </c:pt>
                <c:pt idx="23">
                  <c:v>497.63</c:v>
                </c:pt>
                <c:pt idx="24">
                  <c:v>489.375</c:v>
                </c:pt>
                <c:pt idx="25">
                  <c:v>488.55500000000001</c:v>
                </c:pt>
                <c:pt idx="26">
                  <c:v>489.49700000000001</c:v>
                </c:pt>
                <c:pt idx="27">
                  <c:v>492.53899999999999</c:v>
                </c:pt>
                <c:pt idx="28">
                  <c:v>494.76299999999998</c:v>
                </c:pt>
                <c:pt idx="29">
                  <c:v>497.73500000000001</c:v>
                </c:pt>
                <c:pt idx="30">
                  <c:v>500.81799999999998</c:v>
                </c:pt>
                <c:pt idx="31">
                  <c:v>503.71800000000002</c:v>
                </c:pt>
                <c:pt idx="32">
                  <c:v>509.12400000000002</c:v>
                </c:pt>
                <c:pt idx="33">
                  <c:v>509.12799999999999</c:v>
                </c:pt>
                <c:pt idx="34">
                  <c:v>510.24099999999999</c:v>
                </c:pt>
                <c:pt idx="35">
                  <c:v>510.745</c:v>
                </c:pt>
                <c:pt idx="36">
                  <c:v>511.12599999999998</c:v>
                </c:pt>
                <c:pt idx="37">
                  <c:v>510.64400000000001</c:v>
                </c:pt>
                <c:pt idx="38">
                  <c:v>511.19600000000003</c:v>
                </c:pt>
                <c:pt idx="39">
                  <c:v>510.79500000000002</c:v>
                </c:pt>
                <c:pt idx="40">
                  <c:v>510.827</c:v>
                </c:pt>
                <c:pt idx="41">
                  <c:v>514.42399999999998</c:v>
                </c:pt>
                <c:pt idx="42">
                  <c:v>514.346</c:v>
                </c:pt>
                <c:pt idx="43">
                  <c:v>516.58900000000006</c:v>
                </c:pt>
                <c:pt idx="44">
                  <c:v>516.86900000000003</c:v>
                </c:pt>
                <c:pt idx="45">
                  <c:v>518.00300000000004</c:v>
                </c:pt>
                <c:pt idx="46">
                  <c:v>520.81899999999996</c:v>
                </c:pt>
                <c:pt idx="47">
                  <c:v>520.91300000000001</c:v>
                </c:pt>
                <c:pt idx="48">
                  <c:v>522.86900000000003</c:v>
                </c:pt>
                <c:pt idx="49">
                  <c:v>522.86</c:v>
                </c:pt>
                <c:pt idx="50">
                  <c:v>524.93799999999999</c:v>
                </c:pt>
                <c:pt idx="51">
                  <c:v>526.23500000000001</c:v>
                </c:pt>
                <c:pt idx="52">
                  <c:v>529.33199999999999</c:v>
                </c:pt>
                <c:pt idx="53">
                  <c:v>529.06100000000004</c:v>
                </c:pt>
                <c:pt idx="54">
                  <c:v>529.80700000000002</c:v>
                </c:pt>
                <c:pt idx="55">
                  <c:v>532.27099999999996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21-41C2-88EB-39964091F4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431392"/>
        <c:axId val="557318080"/>
      </c:scatterChart>
      <c:valAx>
        <c:axId val="430431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57318080"/>
        <c:crosses val="autoZero"/>
        <c:crossBetween val="midCat"/>
      </c:valAx>
      <c:valAx>
        <c:axId val="55731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30431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586488480"/>
        <c:axId val="586491104"/>
      </c:scatterChart>
      <c:valAx>
        <c:axId val="586488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86491104"/>
        <c:crosses val="autoZero"/>
        <c:crossBetween val="midCat"/>
      </c:valAx>
      <c:valAx>
        <c:axId val="58649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86488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69039566929133855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'EX3 Niveaux Log '!$C$5</c:f>
              <c:strCache>
                <c:ptCount val="1"/>
                <c:pt idx="0">
                  <c:v>PIB niveau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'EX3 Niveaux Log '!$C$6:$C$61</c:f>
              <c:numCache>
                <c:formatCode>0.0000</c:formatCode>
                <c:ptCount val="56"/>
                <c:pt idx="0">
                  <c:v>6.128614385255216</c:v>
                </c:pt>
                <c:pt idx="1">
                  <c:v>6.1267731096301841</c:v>
                </c:pt>
                <c:pt idx="2">
                  <c:v>6.1338447978506103</c:v>
                </c:pt>
                <c:pt idx="3">
                  <c:v>6.1413231720887014</c:v>
                </c:pt>
                <c:pt idx="4">
                  <c:v>6.1505388005155135</c:v>
                </c:pt>
                <c:pt idx="5">
                  <c:v>6.1559848475262307</c:v>
                </c:pt>
                <c:pt idx="6">
                  <c:v>6.1597273240851234</c:v>
                </c:pt>
                <c:pt idx="7">
                  <c:v>6.1665013007047094</c:v>
                </c:pt>
                <c:pt idx="8">
                  <c:v>6.1690582786617068</c:v>
                </c:pt>
                <c:pt idx="9">
                  <c:v>6.170792042837757</c:v>
                </c:pt>
                <c:pt idx="10">
                  <c:v>6.1760044748299769</c:v>
                </c:pt>
                <c:pt idx="11">
                  <c:v>6.1825579353168285</c:v>
                </c:pt>
                <c:pt idx="12">
                  <c:v>6.1908214253446703</c:v>
                </c:pt>
                <c:pt idx="13">
                  <c:v>6.1998700245969269</c:v>
                </c:pt>
                <c:pt idx="14">
                  <c:v>6.2004138348124513</c:v>
                </c:pt>
                <c:pt idx="15">
                  <c:v>6.2072329688899579</c:v>
                </c:pt>
                <c:pt idx="16">
                  <c:v>6.2149900254787678</c:v>
                </c:pt>
                <c:pt idx="17">
                  <c:v>6.2221575296190075</c:v>
                </c:pt>
                <c:pt idx="18">
                  <c:v>6.2257814434647605</c:v>
                </c:pt>
                <c:pt idx="19">
                  <c:v>6.2285760902303986</c:v>
                </c:pt>
                <c:pt idx="20">
                  <c:v>6.2322515335947868</c:v>
                </c:pt>
                <c:pt idx="21">
                  <c:v>6.2277158157182209</c:v>
                </c:pt>
                <c:pt idx="22">
                  <c:v>6.2244811985703734</c:v>
                </c:pt>
                <c:pt idx="23">
                  <c:v>6.2098568289967053</c:v>
                </c:pt>
                <c:pt idx="24">
                  <c:v>6.1931290667450671</c:v>
                </c:pt>
                <c:pt idx="25">
                  <c:v>6.1914520547049854</c:v>
                </c:pt>
                <c:pt idx="26">
                  <c:v>6.1933783332490266</c:v>
                </c:pt>
                <c:pt idx="27">
                  <c:v>6.1995736452942127</c:v>
                </c:pt>
                <c:pt idx="28">
                  <c:v>6.2040788600343877</c:v>
                </c:pt>
                <c:pt idx="29">
                  <c:v>6.2100678068799731</c:v>
                </c:pt>
                <c:pt idx="30">
                  <c:v>6.2162427616319853</c:v>
                </c:pt>
                <c:pt idx="31">
                  <c:v>6.2220165876699838</c:v>
                </c:pt>
                <c:pt idx="32">
                  <c:v>6.2326916018124621</c:v>
                </c:pt>
                <c:pt idx="33">
                  <c:v>6.2326994584137747</c:v>
                </c:pt>
                <c:pt idx="34">
                  <c:v>6.2348831631218529</c:v>
                </c:pt>
                <c:pt idx="35">
                  <c:v>6.2358704441246058</c:v>
                </c:pt>
                <c:pt idx="36">
                  <c:v>6.2366161351514666</c:v>
                </c:pt>
                <c:pt idx="37">
                  <c:v>6.235672674224344</c:v>
                </c:pt>
                <c:pt idx="38">
                  <c:v>6.2367530783065774</c:v>
                </c:pt>
                <c:pt idx="39">
                  <c:v>6.2359683355435225</c:v>
                </c:pt>
                <c:pt idx="40">
                  <c:v>6.2360309810229859</c:v>
                </c:pt>
                <c:pt idx="41">
                  <c:v>6.2430478281336388</c:v>
                </c:pt>
                <c:pt idx="42">
                  <c:v>6.2428961907411225</c:v>
                </c:pt>
                <c:pt idx="43">
                  <c:v>6.2472475873649662</c:v>
                </c:pt>
                <c:pt idx="44">
                  <c:v>6.2477894574880892</c:v>
                </c:pt>
                <c:pt idx="45">
                  <c:v>6.2499810337485036</c:v>
                </c:pt>
                <c:pt idx="46">
                  <c:v>6.2554025725637645</c:v>
                </c:pt>
                <c:pt idx="47">
                  <c:v>6.2555830412452584</c:v>
                </c:pt>
                <c:pt idx="48">
                  <c:v>6.2593309546785942</c:v>
                </c:pt>
                <c:pt idx="49">
                  <c:v>6.2593137418060429</c:v>
                </c:pt>
                <c:pt idx="50">
                  <c:v>6.263280160379737</c:v>
                </c:pt>
                <c:pt idx="51">
                  <c:v>6.2657478810274112</c:v>
                </c:pt>
                <c:pt idx="52">
                  <c:v>6.2716158342441108</c:v>
                </c:pt>
                <c:pt idx="53">
                  <c:v>6.2711037371196552</c:v>
                </c:pt>
                <c:pt idx="54">
                  <c:v>6.2725127892837156</c:v>
                </c:pt>
                <c:pt idx="55">
                  <c:v>6.2771527581385147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E8-49BF-8E7B-CFF93CB05F36}"/>
            </c:ext>
          </c:extLst>
        </c:ser>
        <c:ser>
          <c:idx val="1"/>
          <c:order val="1"/>
          <c:tx>
            <c:strRef>
              <c:f>'EX3 Niveaux Log '!$D$5</c:f>
              <c:strCache>
                <c:ptCount val="1"/>
                <c:pt idx="0">
                  <c:v>Taux d'inflation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'EX3 Niveaux Log '!$D$6:$D$61</c:f>
              <c:numCache>
                <c:formatCode>0.0</c:formatCode>
                <c:ptCount val="56"/>
                <c:pt idx="0">
                  <c:v>2.366263</c:v>
                </c:pt>
                <c:pt idx="1">
                  <c:v>1.9128540000000001</c:v>
                </c:pt>
                <c:pt idx="2">
                  <c:v>1.9322699999999999</c:v>
                </c:pt>
                <c:pt idx="3">
                  <c:v>2.184437</c:v>
                </c:pt>
                <c:pt idx="4">
                  <c:v>1.800087</c:v>
                </c:pt>
                <c:pt idx="5">
                  <c:v>2.3906429999999999</c:v>
                </c:pt>
                <c:pt idx="6">
                  <c:v>2.2858040000000002</c:v>
                </c:pt>
                <c:pt idx="7">
                  <c:v>2.0907559999999998</c:v>
                </c:pt>
                <c:pt idx="8">
                  <c:v>1.721519</c:v>
                </c:pt>
                <c:pt idx="9">
                  <c:v>1.7019139999999999</c:v>
                </c:pt>
                <c:pt idx="10">
                  <c:v>1.88025</c:v>
                </c:pt>
                <c:pt idx="11">
                  <c:v>1.67977</c:v>
                </c:pt>
                <c:pt idx="12">
                  <c:v>1.784278</c:v>
                </c:pt>
                <c:pt idx="13">
                  <c:v>1.912496</c:v>
                </c:pt>
                <c:pt idx="14">
                  <c:v>1.6942740000000001</c:v>
                </c:pt>
                <c:pt idx="15">
                  <c:v>1.3125640000000001</c:v>
                </c:pt>
                <c:pt idx="16">
                  <c:v>1.1623969999999999</c:v>
                </c:pt>
                <c:pt idx="17">
                  <c:v>1.172879</c:v>
                </c:pt>
                <c:pt idx="18">
                  <c:v>1.2681290000000001</c:v>
                </c:pt>
                <c:pt idx="19">
                  <c:v>2.3454079999999999</c:v>
                </c:pt>
                <c:pt idx="20">
                  <c:v>2.9488319999999999</c:v>
                </c:pt>
                <c:pt idx="21">
                  <c:v>3.3048730000000002</c:v>
                </c:pt>
                <c:pt idx="22">
                  <c:v>3.2499720000000001</c:v>
                </c:pt>
                <c:pt idx="23">
                  <c:v>1.7605759999999999</c:v>
                </c:pt>
                <c:pt idx="24">
                  <c:v>0.62488710000000003</c:v>
                </c:pt>
                <c:pt idx="25">
                  <c:v>-0.20662630000000001</c:v>
                </c:pt>
                <c:pt idx="26">
                  <c:v>-0.42324659999999997</c:v>
                </c:pt>
                <c:pt idx="27">
                  <c:v>0.36461130000000003</c:v>
                </c:pt>
                <c:pt idx="28">
                  <c:v>1.3245750000000001</c:v>
                </c:pt>
                <c:pt idx="29">
                  <c:v>1.613594</c:v>
                </c:pt>
                <c:pt idx="30">
                  <c:v>1.543023</c:v>
                </c:pt>
                <c:pt idx="31">
                  <c:v>1.641913</c:v>
                </c:pt>
                <c:pt idx="32">
                  <c:v>1.7961530000000001</c:v>
                </c:pt>
                <c:pt idx="33">
                  <c:v>2.0657670000000001</c:v>
                </c:pt>
                <c:pt idx="34">
                  <c:v>2.1386609999999999</c:v>
                </c:pt>
                <c:pt idx="35">
                  <c:v>2.442358</c:v>
                </c:pt>
                <c:pt idx="36">
                  <c:v>2.3143319999999998</c:v>
                </c:pt>
                <c:pt idx="37">
                  <c:v>1.999862</c:v>
                </c:pt>
                <c:pt idx="38">
                  <c:v>1.976788</c:v>
                </c:pt>
                <c:pt idx="39">
                  <c:v>1.53241</c:v>
                </c:pt>
                <c:pt idx="40">
                  <c:v>1.061261</c:v>
                </c:pt>
                <c:pt idx="41">
                  <c:v>0.80653330000000001</c:v>
                </c:pt>
                <c:pt idx="42">
                  <c:v>0.93884029999999996</c:v>
                </c:pt>
                <c:pt idx="43">
                  <c:v>0.6502038</c:v>
                </c:pt>
                <c:pt idx="44">
                  <c:v>0.72700350000000002</c:v>
                </c:pt>
                <c:pt idx="45">
                  <c:v>0.62935189999999996</c:v>
                </c:pt>
                <c:pt idx="46">
                  <c:v>0.39813979999999999</c:v>
                </c:pt>
                <c:pt idx="47">
                  <c:v>0.27781499999999998</c:v>
                </c:pt>
                <c:pt idx="48">
                  <c:v>-0.2405854</c:v>
                </c:pt>
                <c:pt idx="49">
                  <c:v>0.2129075</c:v>
                </c:pt>
                <c:pt idx="50">
                  <c:v>8.3311120000000002E-2</c:v>
                </c:pt>
                <c:pt idx="51">
                  <c:v>9.3461069999999993E-2</c:v>
                </c:pt>
                <c:pt idx="52">
                  <c:v>-4.0194269999999997E-2</c:v>
                </c:pt>
                <c:pt idx="53">
                  <c:v>-6.639224E-3</c:v>
                </c:pt>
                <c:pt idx="54">
                  <c:v>0.27969240000000001</c:v>
                </c:pt>
                <c:pt idx="55">
                  <c:v>0.50021680000000002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E8-49BF-8E7B-CFF93CB05F36}"/>
            </c:ext>
          </c:extLst>
        </c:ser>
        <c:ser>
          <c:idx val="2"/>
          <c:order val="2"/>
          <c:tx>
            <c:strRef>
              <c:f>'EX3 Niveaux Log '!$E$5</c:f>
              <c:strCache>
                <c:ptCount val="1"/>
                <c:pt idx="0">
                  <c:v>Taux de chômage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'EX3 Niveaux Log '!$E$6:$E$61</c:f>
              <c:numCache>
                <c:formatCode>0.0</c:formatCode>
                <c:ptCount val="56"/>
                <c:pt idx="0">
                  <c:v>7.9290909999999997</c:v>
                </c:pt>
                <c:pt idx="1">
                  <c:v>8.0437969999999996</c:v>
                </c:pt>
                <c:pt idx="2">
                  <c:v>7.9778159999999998</c:v>
                </c:pt>
                <c:pt idx="3">
                  <c:v>8.4381609999999991</c:v>
                </c:pt>
                <c:pt idx="4">
                  <c:v>8.5099699999999991</c:v>
                </c:pt>
                <c:pt idx="5">
                  <c:v>8.3374849999999991</c:v>
                </c:pt>
                <c:pt idx="6">
                  <c:v>8.4433190000000007</c:v>
                </c:pt>
                <c:pt idx="7">
                  <c:v>8.5755210000000002</c:v>
                </c:pt>
                <c:pt idx="8">
                  <c:v>8.2531850000000002</c:v>
                </c:pt>
                <c:pt idx="9">
                  <c:v>8.4108049999999999</c:v>
                </c:pt>
                <c:pt idx="10">
                  <c:v>8.6006129999999992</c:v>
                </c:pt>
                <c:pt idx="11">
                  <c:v>8.7164490000000008</c:v>
                </c:pt>
                <c:pt idx="12">
                  <c:v>8.7186240000000002</c:v>
                </c:pt>
                <c:pt idx="13">
                  <c:v>8.5433760000000003</c:v>
                </c:pt>
                <c:pt idx="14">
                  <c:v>8.5094740000000009</c:v>
                </c:pt>
                <c:pt idx="15">
                  <c:v>8.0322040000000001</c:v>
                </c:pt>
                <c:pt idx="16">
                  <c:v>8.0859089999999991</c:v>
                </c:pt>
                <c:pt idx="17">
                  <c:v>7.7828429999999997</c:v>
                </c:pt>
                <c:pt idx="18">
                  <c:v>7.6219530000000004</c:v>
                </c:pt>
                <c:pt idx="19">
                  <c:v>7.1442540000000001</c:v>
                </c:pt>
                <c:pt idx="20">
                  <c:v>6.8337729999999999</c:v>
                </c:pt>
                <c:pt idx="21">
                  <c:v>6.958685</c:v>
                </c:pt>
                <c:pt idx="22">
                  <c:v>7.0522220000000004</c:v>
                </c:pt>
                <c:pt idx="23">
                  <c:v>7.3986890000000001</c:v>
                </c:pt>
                <c:pt idx="24">
                  <c:v>8.204072</c:v>
                </c:pt>
                <c:pt idx="25">
                  <c:v>8.8267589999999991</c:v>
                </c:pt>
                <c:pt idx="26">
                  <c:v>8.7836929999999995</c:v>
                </c:pt>
                <c:pt idx="27">
                  <c:v>9.1436189999999993</c:v>
                </c:pt>
                <c:pt idx="28">
                  <c:v>8.9820759999999993</c:v>
                </c:pt>
                <c:pt idx="29">
                  <c:v>8.9040180000000007</c:v>
                </c:pt>
                <c:pt idx="30">
                  <c:v>8.7901670000000003</c:v>
                </c:pt>
                <c:pt idx="31">
                  <c:v>8.8027499999999996</c:v>
                </c:pt>
                <c:pt idx="32">
                  <c:v>8.7693700000000003</c:v>
                </c:pt>
                <c:pt idx="33">
                  <c:v>8.7115379999999991</c:v>
                </c:pt>
                <c:pt idx="34">
                  <c:v>8.768243</c:v>
                </c:pt>
                <c:pt idx="35">
                  <c:v>8.9909940000000006</c:v>
                </c:pt>
                <c:pt idx="36">
                  <c:v>9.1347349999999992</c:v>
                </c:pt>
                <c:pt idx="37">
                  <c:v>9.3599259999999997</c:v>
                </c:pt>
                <c:pt idx="38">
                  <c:v>9.3553730000000002</c:v>
                </c:pt>
                <c:pt idx="39">
                  <c:v>9.7472110000000001</c:v>
                </c:pt>
                <c:pt idx="40">
                  <c:v>9.9621809999999993</c:v>
                </c:pt>
                <c:pt idx="41">
                  <c:v>10.06358</c:v>
                </c:pt>
                <c:pt idx="42">
                  <c:v>9.8909929999999999</c:v>
                </c:pt>
                <c:pt idx="43">
                  <c:v>9.7726649999999999</c:v>
                </c:pt>
                <c:pt idx="44">
                  <c:v>10.140040000000001</c:v>
                </c:pt>
                <c:pt idx="45">
                  <c:v>10.218439999999999</c:v>
                </c:pt>
                <c:pt idx="46">
                  <c:v>10.398099999999999</c:v>
                </c:pt>
                <c:pt idx="47">
                  <c:v>10.45876</c:v>
                </c:pt>
                <c:pt idx="48">
                  <c:v>10.3192</c:v>
                </c:pt>
                <c:pt idx="49">
                  <c:v>10.456939999999999</c:v>
                </c:pt>
                <c:pt idx="50">
                  <c:v>10.48573</c:v>
                </c:pt>
                <c:pt idx="51">
                  <c:v>10.189170000000001</c:v>
                </c:pt>
                <c:pt idx="52">
                  <c:v>10.18552</c:v>
                </c:pt>
                <c:pt idx="53">
                  <c:v>9.9754100000000001</c:v>
                </c:pt>
                <c:pt idx="54">
                  <c:v>10.099399999999999</c:v>
                </c:pt>
                <c:pt idx="55">
                  <c:v>9.9540290000000002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E8-49BF-8E7B-CFF93CB05F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6646568"/>
        <c:axId val="576648864"/>
      </c:lineChart>
      <c:catAx>
        <c:axId val="576646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76648864"/>
        <c:crosses val="autoZero"/>
        <c:auto val="1"/>
        <c:lblAlgn val="ctr"/>
        <c:lblOffset val="100"/>
        <c:noMultiLvlLbl val="0"/>
      </c:catAx>
      <c:valAx>
        <c:axId val="57664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76646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'EX3 Taux de croissance'!$C$5</c:f>
              <c:strCache>
                <c:ptCount val="1"/>
                <c:pt idx="0">
                  <c:v>PIB niveau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'EX3 Taux de croissance'!$C$6:$C$60</c:f>
              <c:numCache>
                <c:formatCode>0.0000</c:formatCode>
                <c:ptCount val="55"/>
                <c:pt idx="0">
                  <c:v>-0.18402083999999999</c:v>
                </c:pt>
                <c:pt idx="1">
                  <c:v>0.70971015000000004</c:v>
                </c:pt>
                <c:pt idx="2">
                  <c:v>0.75067731999999998</c:v>
                </c:pt>
                <c:pt idx="3">
                  <c:v>0.92575498000000001</c:v>
                </c:pt>
                <c:pt idx="4">
                  <c:v>0.54613535000000002</c:v>
                </c:pt>
                <c:pt idx="5">
                  <c:v>0.37493625000000003</c:v>
                </c:pt>
                <c:pt idx="6">
                  <c:v>0.67959935000000005</c:v>
                </c:pt>
                <c:pt idx="7">
                  <c:v>0.25620915999999999</c:v>
                </c:pt>
                <c:pt idx="8">
                  <c:v>0.17339196000000001</c:v>
                </c:pt>
                <c:pt idx="9">
                  <c:v>0.52254661000000002</c:v>
                </c:pt>
                <c:pt idx="10">
                  <c:v>0.65755638999999999</c:v>
                </c:pt>
                <c:pt idx="11">
                  <c:v>0.8297679</c:v>
                </c:pt>
                <c:pt idx="12">
                  <c:v>0.90904967999999997</c:v>
                </c:pt>
                <c:pt idx="13">
                  <c:v>5.4286849999999998E-2</c:v>
                </c:pt>
                <c:pt idx="14">
                  <c:v>0.68420422999999997</c:v>
                </c:pt>
                <c:pt idx="15">
                  <c:v>0.77883477999999995</c:v>
                </c:pt>
                <c:pt idx="16">
                  <c:v>0.71936920999999998</c:v>
                </c:pt>
                <c:pt idx="17">
                  <c:v>0.36300969999999999</c:v>
                </c:pt>
                <c:pt idx="18">
                  <c:v>0.27986810000000001</c:v>
                </c:pt>
                <c:pt idx="19">
                  <c:v>0.3682453</c:v>
                </c:pt>
                <c:pt idx="20">
                  <c:v>-0.45261808999999997</c:v>
                </c:pt>
                <c:pt idx="21">
                  <c:v>-0.32286964000000001</c:v>
                </c:pt>
                <c:pt idx="22">
                  <c:v>-1.4519171399999999</c:v>
                </c:pt>
                <c:pt idx="23">
                  <c:v>-1.6588215100000001</c:v>
                </c:pt>
                <c:pt idx="24">
                  <c:v>-0.16760522</c:v>
                </c:pt>
                <c:pt idx="25">
                  <c:v>0.19295313</c:v>
                </c:pt>
                <c:pt idx="26">
                  <c:v>0.62143192999999997</c:v>
                </c:pt>
                <c:pt idx="27">
                  <c:v>0.45149816999999998</c:v>
                </c:pt>
                <c:pt idx="28">
                  <c:v>0.60067382999999996</c:v>
                </c:pt>
                <c:pt idx="29">
                  <c:v>0.61947644999999996</c:v>
                </c:pt>
                <c:pt idx="30">
                  <c:v>0.57901532</c:v>
                </c:pt>
                <c:pt idx="31">
                  <c:v>1.07312205</c:v>
                </c:pt>
                <c:pt idx="32">
                  <c:v>8.0900999999999998E-4</c:v>
                </c:pt>
                <c:pt idx="33">
                  <c:v>0.21861269999999999</c:v>
                </c:pt>
                <c:pt idx="34">
                  <c:v>9.8897059999999995E-2</c:v>
                </c:pt>
                <c:pt idx="35">
                  <c:v>7.4434379999999994E-2</c:v>
                </c:pt>
                <c:pt idx="36">
                  <c:v>-9.4201069999999998E-2</c:v>
                </c:pt>
                <c:pt idx="37">
                  <c:v>0.10807994999999999</c:v>
                </c:pt>
                <c:pt idx="38">
                  <c:v>-7.842565E-2</c:v>
                </c:pt>
                <c:pt idx="39">
                  <c:v>6.3114699999999996E-3</c:v>
                </c:pt>
                <c:pt idx="40">
                  <c:v>0.70402757000000005</c:v>
                </c:pt>
                <c:pt idx="41">
                  <c:v>-1.509725E-2</c:v>
                </c:pt>
                <c:pt idx="42">
                  <c:v>0.43610811999999999</c:v>
                </c:pt>
                <c:pt idx="43">
                  <c:v>5.4204049999999997E-2</c:v>
                </c:pt>
                <c:pt idx="44">
                  <c:v>0.21946599999999999</c:v>
                </c:pt>
                <c:pt idx="45">
                  <c:v>0.54358702000000003</c:v>
                </c:pt>
                <c:pt idx="46">
                  <c:v>1.8065660000000001E-2</c:v>
                </c:pt>
                <c:pt idx="47">
                  <c:v>0.37537464999999998</c:v>
                </c:pt>
                <c:pt idx="48">
                  <c:v>-1.6375599999999999E-3</c:v>
                </c:pt>
                <c:pt idx="49">
                  <c:v>0.39732346000000002</c:v>
                </c:pt>
                <c:pt idx="50">
                  <c:v>0.24715744000000001</c:v>
                </c:pt>
                <c:pt idx="51">
                  <c:v>0.58845906000000003</c:v>
                </c:pt>
                <c:pt idx="52">
                  <c:v>-5.1165250000000002E-2</c:v>
                </c:pt>
                <c:pt idx="53">
                  <c:v>0.14105281</c:v>
                </c:pt>
                <c:pt idx="54">
                  <c:v>0.46515011000000001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0C-484C-99E5-E1E7347CCD6E}"/>
            </c:ext>
          </c:extLst>
        </c:ser>
        <c:ser>
          <c:idx val="1"/>
          <c:order val="1"/>
          <c:tx>
            <c:strRef>
              <c:f>'EX3 Taux de croissance'!$D$5</c:f>
              <c:strCache>
                <c:ptCount val="1"/>
                <c:pt idx="0">
                  <c:v>Taux d'inflation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'EX3 Taux de croissance'!$D$6:$D$60</c:f>
              <c:numCache>
                <c:formatCode>0.0</c:formatCode>
                <c:ptCount val="55"/>
                <c:pt idx="0">
                  <c:v>1.9128540000000001</c:v>
                </c:pt>
                <c:pt idx="1">
                  <c:v>1.9322699999999999</c:v>
                </c:pt>
                <c:pt idx="2">
                  <c:v>2.184437</c:v>
                </c:pt>
                <c:pt idx="3">
                  <c:v>1.800087</c:v>
                </c:pt>
                <c:pt idx="4">
                  <c:v>2.3906429999999999</c:v>
                </c:pt>
                <c:pt idx="5">
                  <c:v>2.2858040000000002</c:v>
                </c:pt>
                <c:pt idx="6">
                  <c:v>2.0907559999999998</c:v>
                </c:pt>
                <c:pt idx="7">
                  <c:v>1.721519</c:v>
                </c:pt>
                <c:pt idx="8">
                  <c:v>1.7019139999999999</c:v>
                </c:pt>
                <c:pt idx="9">
                  <c:v>1.88025</c:v>
                </c:pt>
                <c:pt idx="10">
                  <c:v>1.67977</c:v>
                </c:pt>
                <c:pt idx="11">
                  <c:v>1.784278</c:v>
                </c:pt>
                <c:pt idx="12">
                  <c:v>1.912496</c:v>
                </c:pt>
                <c:pt idx="13">
                  <c:v>1.6942740000000001</c:v>
                </c:pt>
                <c:pt idx="14">
                  <c:v>1.3125640000000001</c:v>
                </c:pt>
                <c:pt idx="15">
                  <c:v>1.1623969999999999</c:v>
                </c:pt>
                <c:pt idx="16">
                  <c:v>1.172879</c:v>
                </c:pt>
                <c:pt idx="17">
                  <c:v>1.2681290000000001</c:v>
                </c:pt>
                <c:pt idx="18">
                  <c:v>2.3454079999999999</c:v>
                </c:pt>
                <c:pt idx="19">
                  <c:v>2.9488319999999999</c:v>
                </c:pt>
                <c:pt idx="20">
                  <c:v>3.3048730000000002</c:v>
                </c:pt>
                <c:pt idx="21">
                  <c:v>3.2499720000000001</c:v>
                </c:pt>
                <c:pt idx="22">
                  <c:v>1.7605759999999999</c:v>
                </c:pt>
                <c:pt idx="23">
                  <c:v>0.62488710000000003</c:v>
                </c:pt>
                <c:pt idx="24">
                  <c:v>-0.20662630000000001</c:v>
                </c:pt>
                <c:pt idx="25">
                  <c:v>-0.42324659999999997</c:v>
                </c:pt>
                <c:pt idx="26">
                  <c:v>0.36461130000000003</c:v>
                </c:pt>
                <c:pt idx="27">
                  <c:v>1.3245750000000001</c:v>
                </c:pt>
                <c:pt idx="28">
                  <c:v>1.613594</c:v>
                </c:pt>
                <c:pt idx="29">
                  <c:v>1.543023</c:v>
                </c:pt>
                <c:pt idx="30">
                  <c:v>1.641913</c:v>
                </c:pt>
                <c:pt idx="31">
                  <c:v>1.7961530000000001</c:v>
                </c:pt>
                <c:pt idx="32">
                  <c:v>2.0657670000000001</c:v>
                </c:pt>
                <c:pt idx="33">
                  <c:v>2.1386609999999999</c:v>
                </c:pt>
                <c:pt idx="34">
                  <c:v>2.442358</c:v>
                </c:pt>
                <c:pt idx="35">
                  <c:v>2.3143319999999998</c:v>
                </c:pt>
                <c:pt idx="36">
                  <c:v>1.999862</c:v>
                </c:pt>
                <c:pt idx="37">
                  <c:v>1.976788</c:v>
                </c:pt>
                <c:pt idx="38">
                  <c:v>1.53241</c:v>
                </c:pt>
                <c:pt idx="39">
                  <c:v>1.061261</c:v>
                </c:pt>
                <c:pt idx="40">
                  <c:v>0.80653330000000001</c:v>
                </c:pt>
                <c:pt idx="41">
                  <c:v>0.93884029999999996</c:v>
                </c:pt>
                <c:pt idx="42">
                  <c:v>0.6502038</c:v>
                </c:pt>
                <c:pt idx="43">
                  <c:v>0.72700350000000002</c:v>
                </c:pt>
                <c:pt idx="44">
                  <c:v>0.62935189999999996</c:v>
                </c:pt>
                <c:pt idx="45">
                  <c:v>0.39813979999999999</c:v>
                </c:pt>
                <c:pt idx="46">
                  <c:v>0.27781499999999998</c:v>
                </c:pt>
                <c:pt idx="47">
                  <c:v>-0.2405854</c:v>
                </c:pt>
                <c:pt idx="48">
                  <c:v>0.2129075</c:v>
                </c:pt>
                <c:pt idx="49">
                  <c:v>8.3311120000000002E-2</c:v>
                </c:pt>
                <c:pt idx="50">
                  <c:v>9.3461069999999993E-2</c:v>
                </c:pt>
                <c:pt idx="51">
                  <c:v>-4.0194269999999997E-2</c:v>
                </c:pt>
                <c:pt idx="52">
                  <c:v>-6.639224E-3</c:v>
                </c:pt>
                <c:pt idx="53">
                  <c:v>0.27969240000000001</c:v>
                </c:pt>
                <c:pt idx="54">
                  <c:v>0.50021680000000002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0C-484C-99E5-E1E7347CCD6E}"/>
            </c:ext>
          </c:extLst>
        </c:ser>
        <c:ser>
          <c:idx val="2"/>
          <c:order val="2"/>
          <c:tx>
            <c:strRef>
              <c:f>'EX3 Taux de croissance'!$E$5</c:f>
              <c:strCache>
                <c:ptCount val="1"/>
                <c:pt idx="0">
                  <c:v>Taux de chômage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'EX3 Taux de croissance'!$E$6:$E$60</c:f>
              <c:numCache>
                <c:formatCode>0.0</c:formatCode>
                <c:ptCount val="55"/>
                <c:pt idx="0">
                  <c:v>8.0437969999999996</c:v>
                </c:pt>
                <c:pt idx="1">
                  <c:v>7.9778159999999998</c:v>
                </c:pt>
                <c:pt idx="2">
                  <c:v>8.4381609999999991</c:v>
                </c:pt>
                <c:pt idx="3">
                  <c:v>8.5099699999999991</c:v>
                </c:pt>
                <c:pt idx="4">
                  <c:v>8.3374849999999991</c:v>
                </c:pt>
                <c:pt idx="5">
                  <c:v>8.4433190000000007</c:v>
                </c:pt>
                <c:pt idx="6">
                  <c:v>8.5755210000000002</c:v>
                </c:pt>
                <c:pt idx="7">
                  <c:v>8.2531850000000002</c:v>
                </c:pt>
                <c:pt idx="8">
                  <c:v>8.4108049999999999</c:v>
                </c:pt>
                <c:pt idx="9">
                  <c:v>8.6006129999999992</c:v>
                </c:pt>
                <c:pt idx="10">
                  <c:v>8.7164490000000008</c:v>
                </c:pt>
                <c:pt idx="11">
                  <c:v>8.7186240000000002</c:v>
                </c:pt>
                <c:pt idx="12">
                  <c:v>8.5433760000000003</c:v>
                </c:pt>
                <c:pt idx="13">
                  <c:v>8.5094740000000009</c:v>
                </c:pt>
                <c:pt idx="14">
                  <c:v>8.0322040000000001</c:v>
                </c:pt>
                <c:pt idx="15">
                  <c:v>8.0859089999999991</c:v>
                </c:pt>
                <c:pt idx="16">
                  <c:v>7.7828429999999997</c:v>
                </c:pt>
                <c:pt idx="17">
                  <c:v>7.6219530000000004</c:v>
                </c:pt>
                <c:pt idx="18">
                  <c:v>7.1442540000000001</c:v>
                </c:pt>
                <c:pt idx="19">
                  <c:v>6.8337729999999999</c:v>
                </c:pt>
                <c:pt idx="20">
                  <c:v>6.958685</c:v>
                </c:pt>
                <c:pt idx="21">
                  <c:v>7.0522220000000004</c:v>
                </c:pt>
                <c:pt idx="22">
                  <c:v>7.3986890000000001</c:v>
                </c:pt>
                <c:pt idx="23">
                  <c:v>8.204072</c:v>
                </c:pt>
                <c:pt idx="24">
                  <c:v>8.8267589999999991</c:v>
                </c:pt>
                <c:pt idx="25">
                  <c:v>8.7836929999999995</c:v>
                </c:pt>
                <c:pt idx="26">
                  <c:v>9.1436189999999993</c:v>
                </c:pt>
                <c:pt idx="27">
                  <c:v>8.9820759999999993</c:v>
                </c:pt>
                <c:pt idx="28">
                  <c:v>8.9040180000000007</c:v>
                </c:pt>
                <c:pt idx="29">
                  <c:v>8.7901670000000003</c:v>
                </c:pt>
                <c:pt idx="30">
                  <c:v>8.8027499999999996</c:v>
                </c:pt>
                <c:pt idx="31">
                  <c:v>8.7693700000000003</c:v>
                </c:pt>
                <c:pt idx="32">
                  <c:v>8.7115379999999991</c:v>
                </c:pt>
                <c:pt idx="33">
                  <c:v>8.768243</c:v>
                </c:pt>
                <c:pt idx="34">
                  <c:v>8.9909940000000006</c:v>
                </c:pt>
                <c:pt idx="35">
                  <c:v>9.1347349999999992</c:v>
                </c:pt>
                <c:pt idx="36">
                  <c:v>9.3599259999999997</c:v>
                </c:pt>
                <c:pt idx="37">
                  <c:v>9.3553730000000002</c:v>
                </c:pt>
                <c:pt idx="38">
                  <c:v>9.7472110000000001</c:v>
                </c:pt>
                <c:pt idx="39">
                  <c:v>9.9621809999999993</c:v>
                </c:pt>
                <c:pt idx="40">
                  <c:v>10.06358</c:v>
                </c:pt>
                <c:pt idx="41">
                  <c:v>9.8909929999999999</c:v>
                </c:pt>
                <c:pt idx="42">
                  <c:v>9.7726649999999999</c:v>
                </c:pt>
                <c:pt idx="43">
                  <c:v>10.140040000000001</c:v>
                </c:pt>
                <c:pt idx="44">
                  <c:v>10.218439999999999</c:v>
                </c:pt>
                <c:pt idx="45">
                  <c:v>10.398099999999999</c:v>
                </c:pt>
                <c:pt idx="46">
                  <c:v>10.45876</c:v>
                </c:pt>
                <c:pt idx="47">
                  <c:v>10.3192</c:v>
                </c:pt>
                <c:pt idx="48">
                  <c:v>10.456939999999999</c:v>
                </c:pt>
                <c:pt idx="49">
                  <c:v>10.48573</c:v>
                </c:pt>
                <c:pt idx="50">
                  <c:v>10.189170000000001</c:v>
                </c:pt>
                <c:pt idx="51">
                  <c:v>10.18552</c:v>
                </c:pt>
                <c:pt idx="52">
                  <c:v>9.9754100000000001</c:v>
                </c:pt>
                <c:pt idx="53">
                  <c:v>10.099399999999999</c:v>
                </c:pt>
                <c:pt idx="54">
                  <c:v>9.9540290000000002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0C-484C-99E5-E1E7347CCD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6652472"/>
        <c:axId val="576652800"/>
      </c:lineChart>
      <c:catAx>
        <c:axId val="576652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76652800"/>
        <c:crosses val="autoZero"/>
        <c:auto val="1"/>
        <c:lblAlgn val="ctr"/>
        <c:lblOffset val="100"/>
        <c:noMultiLvlLbl val="0"/>
      </c:catAx>
      <c:valAx>
        <c:axId val="57665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76652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0A5ED318-93B0-4FD3-A1D0-2734FB880C21}" formatIdx="0">
          <cx:dataId val="0"/>
          <cx:layoutPr>
            <cx:binning intervalClosed="r"/>
          </cx:layoutPr>
        </cx:series>
        <cx:series layoutId="clusteredColumn" hidden="1" uniqueId="{CF88B882-02AE-47C5-B6BE-CCA0F81C4396}" formatIdx="1"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198663</xdr:colOff>
      <xdr:row>101</xdr:row>
      <xdr:rowOff>2721</xdr:rowOff>
    </xdr:from>
    <xdr:to>
      <xdr:col>5</xdr:col>
      <xdr:colOff>140606</xdr:colOff>
      <xdr:row>117</xdr:row>
      <xdr:rowOff>104321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4EB5D914-9DD4-4748-95CC-AA7A66917B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363141</xdr:colOff>
      <xdr:row>40</xdr:row>
      <xdr:rowOff>146447</xdr:rowOff>
    </xdr:from>
    <xdr:to>
      <xdr:col>5</xdr:col>
      <xdr:colOff>301625</xdr:colOff>
      <xdr:row>58</xdr:row>
      <xdr:rowOff>22225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phique 2">
              <a:extLst>
                <a:ext uri="{FF2B5EF4-FFF2-40B4-BE49-F238E27FC236}">
                  <a16:creationId xmlns:a16="http://schemas.microsoft.com/office/drawing/2014/main" id="{099852F5-DD12-4B6C-AF69-325E2ABF471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3141" y="6975872"/>
              <a:ext cx="4577159" cy="279995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</xdr:col>
      <xdr:colOff>268976</xdr:colOff>
      <xdr:row>68</xdr:row>
      <xdr:rowOff>0</xdr:rowOff>
    </xdr:from>
    <xdr:to>
      <xdr:col>6</xdr:col>
      <xdr:colOff>1222075</xdr:colOff>
      <xdr:row>83</xdr:row>
      <xdr:rowOff>97294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813D5899-C7FA-4555-B2B9-3D5BA2A5BD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86</xdr:row>
      <xdr:rowOff>57150</xdr:rowOff>
    </xdr:from>
    <xdr:to>
      <xdr:col>6</xdr:col>
      <xdr:colOff>390525</xdr:colOff>
      <xdr:row>91</xdr:row>
      <xdr:rowOff>66675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114675" y="16487775"/>
          <a:ext cx="2638425" cy="819150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Utiliser ces sommes pour remplir la matrice en vert  (X'X) et le vecteur en bleu (X'Y) qui serviront à calculer les coefficients de la régression</a:t>
          </a:r>
        </a:p>
      </xdr:txBody>
    </xdr:sp>
    <xdr:clientData/>
  </xdr:twoCellAnchor>
  <xdr:twoCellAnchor>
    <xdr:from>
      <xdr:col>4</xdr:col>
      <xdr:colOff>457200</xdr:colOff>
      <xdr:row>103</xdr:row>
      <xdr:rowOff>142875</xdr:rowOff>
    </xdr:from>
    <xdr:to>
      <xdr:col>7</xdr:col>
      <xdr:colOff>342900</xdr:colOff>
      <xdr:row>106</xdr:row>
      <xdr:rowOff>38100</xdr:rowOff>
    </xdr:to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4305300" y="19173825"/>
          <a:ext cx="2638425" cy="381000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Calculer les coefficients de</a:t>
          </a:r>
          <a:r>
            <a:rPr lang="fr-FR" sz="1100" baseline="0"/>
            <a:t> regression</a:t>
          </a:r>
          <a:endParaRPr lang="fr-FR" sz="1100"/>
        </a:p>
      </xdr:txBody>
    </xdr:sp>
    <xdr:clientData/>
  </xdr:twoCellAnchor>
  <xdr:twoCellAnchor>
    <xdr:from>
      <xdr:col>4</xdr:col>
      <xdr:colOff>323850</xdr:colOff>
      <xdr:row>94</xdr:row>
      <xdr:rowOff>19050</xdr:rowOff>
    </xdr:from>
    <xdr:to>
      <xdr:col>7</xdr:col>
      <xdr:colOff>809625</xdr:colOff>
      <xdr:row>99</xdr:row>
      <xdr:rowOff>28575</xdr:rowOff>
    </xdr:to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171950" y="17535525"/>
          <a:ext cx="3238500" cy="819150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Calculer la matrice inverse (Lire l'aide sur la fonction INVERSEMAT).</a:t>
          </a:r>
        </a:p>
        <a:p>
          <a:r>
            <a:rPr lang="fr-FR" sz="1100" b="1">
              <a:solidFill>
                <a:srgbClr val="FF0000"/>
              </a:solidFill>
            </a:rPr>
            <a:t>Attention</a:t>
          </a:r>
          <a:r>
            <a:rPr lang="fr-FR" sz="1100"/>
            <a:t> les formules qui utilisent des matrices doivent être validées avec Ctrl+Maj+Entrée.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400050</xdr:colOff>
      <xdr:row>1</xdr:row>
      <xdr:rowOff>9525</xdr:rowOff>
    </xdr:from>
    <xdr:to>
      <xdr:col>13</xdr:col>
      <xdr:colOff>152400</xdr:colOff>
      <xdr:row>5</xdr:row>
      <xdr:rowOff>95250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5734050" y="171450"/>
          <a:ext cx="4324350" cy="733425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ATTENTION : Il s’agit d’un exemple à but uniquement pédagogique : d’un point de vue économétrique, il n’est pas correct de faire une estimation sur seulement 9 observations.</a:t>
          </a:r>
        </a:p>
        <a:p>
          <a:endParaRPr lang="fr-FR" sz="1100"/>
        </a:p>
      </xdr:txBody>
    </xdr:sp>
    <xdr:clientData/>
  </xdr:twoCellAnchor>
  <xdr:twoCellAnchor>
    <xdr:from>
      <xdr:col>0</xdr:col>
      <xdr:colOff>209550</xdr:colOff>
      <xdr:row>16</xdr:row>
      <xdr:rowOff>38100</xdr:rowOff>
    </xdr:from>
    <xdr:to>
      <xdr:col>6</xdr:col>
      <xdr:colOff>114300</xdr:colOff>
      <xdr:row>30</xdr:row>
      <xdr:rowOff>38100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CCA5CF69-3A01-41B2-B381-1695980ABA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733426</xdr:colOff>
      <xdr:row>15</xdr:row>
      <xdr:rowOff>123825</xdr:rowOff>
    </xdr:from>
    <xdr:to>
      <xdr:col>12</xdr:col>
      <xdr:colOff>561976</xdr:colOff>
      <xdr:row>29</xdr:row>
      <xdr:rowOff>66675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D413F407-CB41-49C8-BEAA-6F80AFCCFA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114300</xdr:colOff>
      <xdr:row>14</xdr:row>
      <xdr:rowOff>95250</xdr:rowOff>
    </xdr:from>
    <xdr:to>
      <xdr:col>18</xdr:col>
      <xdr:colOff>533400</xdr:colOff>
      <xdr:row>29</xdr:row>
      <xdr:rowOff>57150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6803DBA8-55A5-4FED-B664-9788B16A38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337704</xdr:colOff>
      <xdr:row>74</xdr:row>
      <xdr:rowOff>56160</xdr:rowOff>
    </xdr:from>
    <xdr:to>
      <xdr:col>3</xdr:col>
      <xdr:colOff>1767196</xdr:colOff>
      <xdr:row>91</xdr:row>
      <xdr:rowOff>46634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9E7F20B-D8F6-45A6-B751-B75FA0EE27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757465</xdr:colOff>
      <xdr:row>73</xdr:row>
      <xdr:rowOff>73997</xdr:rowOff>
    </xdr:from>
    <xdr:to>
      <xdr:col>10</xdr:col>
      <xdr:colOff>184021</xdr:colOff>
      <xdr:row>90</xdr:row>
      <xdr:rowOff>8294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61D891AB-F66F-4EE3-8F6E-314874DD4B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921845</xdr:colOff>
      <xdr:row>4</xdr:row>
      <xdr:rowOff>51676</xdr:rowOff>
    </xdr:from>
    <xdr:to>
      <xdr:col>8</xdr:col>
      <xdr:colOff>753241</xdr:colOff>
      <xdr:row>21</xdr:row>
      <xdr:rowOff>3066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994BFE66-DBE8-44D5-BF96-A92E6D3FFD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64</xdr:row>
      <xdr:rowOff>0</xdr:rowOff>
    </xdr:from>
    <xdr:to>
      <xdr:col>14</xdr:col>
      <xdr:colOff>0</xdr:colOff>
      <xdr:row>80</xdr:row>
      <xdr:rowOff>142875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DA0F1432-98F8-40A7-B35C-8B9C577906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514350</xdr:colOff>
      <xdr:row>53</xdr:row>
      <xdr:rowOff>9525</xdr:rowOff>
    </xdr:from>
    <xdr:to>
      <xdr:col>12</xdr:col>
      <xdr:colOff>514350</xdr:colOff>
      <xdr:row>70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C39DF2C-9D48-499F-AE57-D846F8A0EC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4">
    <tabColor theme="3" tint="0.59999389629810485"/>
  </sheetPr>
  <dimension ref="A1:S128"/>
  <sheetViews>
    <sheetView topLeftCell="G39" zoomScale="89" zoomScaleNormal="89" workbookViewId="0">
      <selection activeCell="C5" sqref="C5:F36"/>
    </sheetView>
  </sheetViews>
  <sheetFormatPr baseColWidth="10" defaultColWidth="10.85546875" defaultRowHeight="12.75" x14ac:dyDescent="0.2"/>
  <cols>
    <col min="1" max="1" width="10.85546875" style="1"/>
    <col min="2" max="2" width="19.7109375" style="1" bestFit="1" customWidth="1"/>
    <col min="3" max="3" width="13" style="1" bestFit="1" customWidth="1"/>
    <col min="4" max="4" width="14.140625" style="1" customWidth="1"/>
    <col min="5" max="5" width="11.85546875" style="1" bestFit="1" customWidth="1"/>
    <col min="6" max="6" width="10.85546875" style="1"/>
    <col min="7" max="7" width="18.5703125" style="1" customWidth="1"/>
    <col min="8" max="8" width="14.140625" style="1" customWidth="1"/>
    <col min="9" max="10" width="10.85546875" style="1"/>
    <col min="11" max="11" width="30.28515625" style="1" customWidth="1"/>
    <col min="12" max="12" width="14.140625" style="1" customWidth="1"/>
    <col min="13" max="15" width="13" style="1" bestFit="1" customWidth="1"/>
    <col min="16" max="16" width="11.42578125" style="1" bestFit="1" customWidth="1"/>
    <col min="17" max="17" width="11.140625" style="1" bestFit="1" customWidth="1"/>
    <col min="18" max="24" width="10.85546875" style="1"/>
    <col min="25" max="27" width="13" style="1" bestFit="1" customWidth="1"/>
    <col min="28" max="28" width="11.42578125" style="1" bestFit="1" customWidth="1"/>
    <col min="29" max="29" width="11" style="1" bestFit="1" customWidth="1"/>
    <col min="30" max="16384" width="10.85546875" style="1"/>
  </cols>
  <sheetData>
    <row r="1" spans="1:11" ht="20.25" x14ac:dyDescent="0.2">
      <c r="A1" s="139" t="s">
        <v>86</v>
      </c>
      <c r="B1" s="139"/>
      <c r="C1" s="139"/>
      <c r="D1" s="139"/>
      <c r="E1" s="139"/>
      <c r="F1" s="139"/>
      <c r="G1" s="139"/>
    </row>
    <row r="2" spans="1:11" ht="13.5" thickBot="1" x14ac:dyDescent="0.25"/>
    <row r="3" spans="1:11" x14ac:dyDescent="0.2">
      <c r="A3" s="2"/>
      <c r="B3" s="19" t="s">
        <v>0</v>
      </c>
      <c r="C3" s="3" t="s">
        <v>1</v>
      </c>
      <c r="D3" s="10" t="s">
        <v>2</v>
      </c>
      <c r="E3" s="10" t="s">
        <v>3</v>
      </c>
      <c r="F3" s="10" t="s">
        <v>4</v>
      </c>
      <c r="G3" s="10" t="s">
        <v>188</v>
      </c>
      <c r="H3" s="3" t="s">
        <v>1</v>
      </c>
      <c r="I3" s="10" t="s">
        <v>2</v>
      </c>
      <c r="J3" s="10" t="s">
        <v>3</v>
      </c>
      <c r="K3" s="10" t="s">
        <v>4</v>
      </c>
    </row>
    <row r="4" spans="1:11" x14ac:dyDescent="0.2">
      <c r="A4" s="4"/>
      <c r="B4" s="20"/>
      <c r="C4" s="5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5" t="s">
        <v>6</v>
      </c>
      <c r="I4" s="6" t="s">
        <v>7</v>
      </c>
      <c r="J4" s="6" t="s">
        <v>8</v>
      </c>
      <c r="K4" s="6" t="s">
        <v>9</v>
      </c>
    </row>
    <row r="5" spans="1:11" ht="16.5" thickBot="1" x14ac:dyDescent="0.35">
      <c r="A5" s="4" t="s">
        <v>11</v>
      </c>
      <c r="B5" s="21"/>
      <c r="C5" s="22" t="s">
        <v>46</v>
      </c>
      <c r="D5" s="23" t="s">
        <v>47</v>
      </c>
      <c r="E5" s="24" t="s">
        <v>48</v>
      </c>
      <c r="F5" s="24" t="s">
        <v>49</v>
      </c>
      <c r="G5" s="25" t="s">
        <v>50</v>
      </c>
      <c r="H5" s="22" t="s">
        <v>46</v>
      </c>
      <c r="I5" s="23" t="s">
        <v>47</v>
      </c>
      <c r="J5" s="24" t="s">
        <v>48</v>
      </c>
      <c r="K5" s="24" t="s">
        <v>49</v>
      </c>
    </row>
    <row r="6" spans="1:11" x14ac:dyDescent="0.2">
      <c r="A6" s="7">
        <v>1</v>
      </c>
      <c r="B6" s="26" t="s">
        <v>12</v>
      </c>
      <c r="C6" s="27">
        <v>11600</v>
      </c>
      <c r="D6" s="28">
        <v>846</v>
      </c>
      <c r="E6" s="28">
        <v>32</v>
      </c>
      <c r="F6" s="28">
        <v>650</v>
      </c>
      <c r="G6" s="29"/>
      <c r="H6" s="27">
        <v>11600</v>
      </c>
      <c r="I6" s="28">
        <v>846</v>
      </c>
      <c r="J6" s="28">
        <v>32</v>
      </c>
      <c r="K6" s="28">
        <v>650</v>
      </c>
    </row>
    <row r="7" spans="1:11" x14ac:dyDescent="0.2">
      <c r="A7" s="8">
        <v>2</v>
      </c>
      <c r="B7" s="30" t="s">
        <v>13</v>
      </c>
      <c r="C7" s="31">
        <v>12490</v>
      </c>
      <c r="D7" s="32">
        <v>993</v>
      </c>
      <c r="E7" s="32">
        <v>39</v>
      </c>
      <c r="F7" s="32">
        <v>790</v>
      </c>
      <c r="G7" s="14">
        <v>5.8</v>
      </c>
      <c r="H7" s="31">
        <v>12490</v>
      </c>
      <c r="I7" s="32">
        <v>993</v>
      </c>
      <c r="J7" s="32">
        <v>39</v>
      </c>
      <c r="K7" s="32">
        <v>790</v>
      </c>
    </row>
    <row r="8" spans="1:11" x14ac:dyDescent="0.2">
      <c r="A8" s="8">
        <v>3</v>
      </c>
      <c r="B8" s="30" t="s">
        <v>14</v>
      </c>
      <c r="C8" s="31">
        <v>10450</v>
      </c>
      <c r="D8" s="32">
        <v>899</v>
      </c>
      <c r="E8" s="32">
        <v>29</v>
      </c>
      <c r="F8" s="32">
        <v>730</v>
      </c>
      <c r="G8" s="14">
        <v>6.1</v>
      </c>
      <c r="H8" s="31">
        <v>10450</v>
      </c>
      <c r="I8" s="32">
        <v>899</v>
      </c>
      <c r="J8" s="32">
        <v>29</v>
      </c>
      <c r="K8" s="32">
        <v>730</v>
      </c>
    </row>
    <row r="9" spans="1:11" x14ac:dyDescent="0.2">
      <c r="A9" s="8">
        <v>4</v>
      </c>
      <c r="B9" s="30" t="s">
        <v>15</v>
      </c>
      <c r="C9" s="31">
        <v>17140</v>
      </c>
      <c r="D9" s="32">
        <v>1390</v>
      </c>
      <c r="E9" s="32">
        <v>44</v>
      </c>
      <c r="F9" s="32">
        <v>955</v>
      </c>
      <c r="G9" s="14">
        <v>6.5</v>
      </c>
      <c r="H9" s="31">
        <v>17140</v>
      </c>
      <c r="I9" s="32">
        <v>1390</v>
      </c>
      <c r="J9" s="32">
        <v>44</v>
      </c>
      <c r="K9" s="32">
        <v>955</v>
      </c>
    </row>
    <row r="10" spans="1:11" x14ac:dyDescent="0.2">
      <c r="A10" s="8">
        <v>5</v>
      </c>
      <c r="B10" s="30" t="s">
        <v>16</v>
      </c>
      <c r="C10" s="31">
        <v>14825</v>
      </c>
      <c r="D10" s="32">
        <v>1195</v>
      </c>
      <c r="E10" s="32">
        <v>33</v>
      </c>
      <c r="F10" s="32">
        <v>895</v>
      </c>
      <c r="G10" s="14">
        <v>6.8</v>
      </c>
      <c r="H10" s="31">
        <v>14825</v>
      </c>
      <c r="I10" s="32">
        <v>1195</v>
      </c>
      <c r="J10" s="32">
        <v>33</v>
      </c>
      <c r="K10" s="32">
        <v>895</v>
      </c>
    </row>
    <row r="11" spans="1:11" x14ac:dyDescent="0.2">
      <c r="A11" s="8">
        <v>6</v>
      </c>
      <c r="B11" s="30" t="s">
        <v>17</v>
      </c>
      <c r="C11" s="31">
        <v>13730</v>
      </c>
      <c r="D11" s="32">
        <v>658</v>
      </c>
      <c r="E11" s="32">
        <v>32</v>
      </c>
      <c r="F11" s="32">
        <v>740</v>
      </c>
      <c r="G11" s="14">
        <v>6.8</v>
      </c>
      <c r="H11" s="31">
        <v>13730</v>
      </c>
      <c r="I11" s="32">
        <v>658</v>
      </c>
      <c r="J11" s="32">
        <v>32</v>
      </c>
      <c r="K11" s="32">
        <v>740</v>
      </c>
    </row>
    <row r="12" spans="1:11" x14ac:dyDescent="0.2">
      <c r="A12" s="8">
        <v>7</v>
      </c>
      <c r="B12" s="30" t="s">
        <v>18</v>
      </c>
      <c r="C12" s="31">
        <v>19490</v>
      </c>
      <c r="D12" s="32">
        <v>1331</v>
      </c>
      <c r="E12" s="32">
        <v>55</v>
      </c>
      <c r="F12" s="32">
        <v>1010</v>
      </c>
      <c r="G12" s="14">
        <v>7.1</v>
      </c>
      <c r="H12" s="31">
        <v>19490</v>
      </c>
      <c r="I12" s="32">
        <v>1331</v>
      </c>
      <c r="J12" s="32">
        <v>55</v>
      </c>
      <c r="K12" s="32">
        <v>1010</v>
      </c>
    </row>
    <row r="13" spans="1:11" x14ac:dyDescent="0.2">
      <c r="A13" s="8">
        <v>8</v>
      </c>
      <c r="B13" s="30" t="s">
        <v>19</v>
      </c>
      <c r="C13" s="31">
        <v>285000</v>
      </c>
      <c r="D13" s="32">
        <v>5474</v>
      </c>
      <c r="E13" s="32">
        <v>325</v>
      </c>
      <c r="F13" s="32">
        <v>1690</v>
      </c>
      <c r="G13" s="14">
        <v>21.3</v>
      </c>
      <c r="H13" s="31">
        <v>285000</v>
      </c>
      <c r="I13" s="32">
        <v>5474</v>
      </c>
      <c r="J13" s="32">
        <v>325</v>
      </c>
      <c r="K13" s="32">
        <v>1690</v>
      </c>
    </row>
    <row r="14" spans="1:11" x14ac:dyDescent="0.2">
      <c r="A14" s="8">
        <v>9</v>
      </c>
      <c r="B14" s="30" t="s">
        <v>20</v>
      </c>
      <c r="C14" s="31">
        <v>183900</v>
      </c>
      <c r="D14" s="32">
        <v>5987</v>
      </c>
      <c r="E14" s="32">
        <v>300</v>
      </c>
      <c r="F14" s="32">
        <v>2250</v>
      </c>
      <c r="G14" s="14">
        <v>18.7</v>
      </c>
      <c r="H14" s="31">
        <v>183900</v>
      </c>
      <c r="I14" s="32">
        <v>5987</v>
      </c>
      <c r="J14" s="32">
        <v>300</v>
      </c>
      <c r="K14" s="32">
        <v>2250</v>
      </c>
    </row>
    <row r="15" spans="1:11" x14ac:dyDescent="0.2">
      <c r="A15" s="8">
        <v>10</v>
      </c>
      <c r="B15" s="30" t="s">
        <v>21</v>
      </c>
      <c r="C15" s="31">
        <v>92500</v>
      </c>
      <c r="D15" s="32">
        <v>2789</v>
      </c>
      <c r="E15" s="32">
        <v>209</v>
      </c>
      <c r="F15" s="32">
        <v>1485</v>
      </c>
      <c r="G15" s="14">
        <v>14.5</v>
      </c>
      <c r="H15" s="31">
        <v>92500</v>
      </c>
      <c r="I15" s="32">
        <v>2789</v>
      </c>
      <c r="J15" s="32">
        <v>209</v>
      </c>
      <c r="K15" s="32">
        <v>1485</v>
      </c>
    </row>
    <row r="16" spans="1:11" x14ac:dyDescent="0.2">
      <c r="A16" s="8">
        <v>11</v>
      </c>
      <c r="B16" s="30" t="s">
        <v>22</v>
      </c>
      <c r="C16" s="31">
        <v>25000</v>
      </c>
      <c r="D16" s="32">
        <v>1597</v>
      </c>
      <c r="E16" s="32">
        <v>74</v>
      </c>
      <c r="F16" s="32">
        <v>1080</v>
      </c>
      <c r="G16" s="14">
        <v>7.4</v>
      </c>
      <c r="H16" s="31">
        <v>25000</v>
      </c>
      <c r="I16" s="32">
        <v>1597</v>
      </c>
      <c r="J16" s="32">
        <v>74</v>
      </c>
      <c r="K16" s="32">
        <v>1080</v>
      </c>
    </row>
    <row r="17" spans="1:11" x14ac:dyDescent="0.2">
      <c r="A17" s="8">
        <v>12</v>
      </c>
      <c r="B17" s="30" t="s">
        <v>23</v>
      </c>
      <c r="C17" s="31">
        <v>22350</v>
      </c>
      <c r="D17" s="32">
        <v>1761</v>
      </c>
      <c r="E17" s="32">
        <v>74</v>
      </c>
      <c r="F17" s="32">
        <v>1100</v>
      </c>
      <c r="G17" s="14">
        <v>9</v>
      </c>
      <c r="H17" s="31">
        <v>22350</v>
      </c>
      <c r="I17" s="32">
        <v>1761</v>
      </c>
      <c r="J17" s="32">
        <v>74</v>
      </c>
      <c r="K17" s="32">
        <v>1100</v>
      </c>
    </row>
    <row r="18" spans="1:11" x14ac:dyDescent="0.2">
      <c r="A18" s="8">
        <v>13</v>
      </c>
      <c r="B18" s="30" t="s">
        <v>24</v>
      </c>
      <c r="C18" s="31">
        <v>36600</v>
      </c>
      <c r="D18" s="32">
        <v>2165</v>
      </c>
      <c r="E18" s="32">
        <v>101</v>
      </c>
      <c r="F18" s="32">
        <v>1500</v>
      </c>
      <c r="G18" s="14">
        <v>11.7</v>
      </c>
      <c r="H18" s="31">
        <v>36600</v>
      </c>
      <c r="I18" s="32">
        <v>2165</v>
      </c>
      <c r="J18" s="32">
        <v>101</v>
      </c>
      <c r="K18" s="32">
        <v>1500</v>
      </c>
    </row>
    <row r="19" spans="1:11" x14ac:dyDescent="0.2">
      <c r="A19" s="8">
        <v>14</v>
      </c>
      <c r="B19" s="30" t="s">
        <v>25</v>
      </c>
      <c r="C19" s="31">
        <v>22500</v>
      </c>
      <c r="D19" s="32">
        <v>1983</v>
      </c>
      <c r="E19" s="32">
        <v>85</v>
      </c>
      <c r="F19" s="32">
        <v>1075</v>
      </c>
      <c r="G19" s="14">
        <v>9.5</v>
      </c>
      <c r="H19" s="31">
        <v>22500</v>
      </c>
      <c r="I19" s="32">
        <v>1983</v>
      </c>
      <c r="J19" s="32">
        <v>85</v>
      </c>
      <c r="K19" s="32">
        <v>1075</v>
      </c>
    </row>
    <row r="20" spans="1:11" x14ac:dyDescent="0.2">
      <c r="A20" s="8">
        <v>15</v>
      </c>
      <c r="B20" s="30" t="s">
        <v>26</v>
      </c>
      <c r="C20" s="31">
        <v>31580</v>
      </c>
      <c r="D20" s="32">
        <v>1984</v>
      </c>
      <c r="E20" s="32">
        <v>85</v>
      </c>
      <c r="F20" s="32">
        <v>1155</v>
      </c>
      <c r="G20" s="14">
        <v>9.5</v>
      </c>
      <c r="H20" s="31">
        <v>31580</v>
      </c>
      <c r="I20" s="32">
        <v>1984</v>
      </c>
      <c r="J20" s="32">
        <v>85</v>
      </c>
      <c r="K20" s="32">
        <v>1155</v>
      </c>
    </row>
    <row r="21" spans="1:11" x14ac:dyDescent="0.2">
      <c r="A21" s="8">
        <v>16</v>
      </c>
      <c r="B21" s="30" t="s">
        <v>27</v>
      </c>
      <c r="C21" s="31">
        <v>28750</v>
      </c>
      <c r="D21" s="32">
        <v>1998</v>
      </c>
      <c r="E21" s="32">
        <v>89</v>
      </c>
      <c r="F21" s="32">
        <v>1140</v>
      </c>
      <c r="G21" s="14">
        <v>8.8000000000000007</v>
      </c>
      <c r="H21" s="31">
        <v>28750</v>
      </c>
      <c r="I21" s="32">
        <v>1998</v>
      </c>
      <c r="J21" s="32">
        <v>89</v>
      </c>
      <c r="K21" s="32">
        <v>1140</v>
      </c>
    </row>
    <row r="22" spans="1:11" x14ac:dyDescent="0.2">
      <c r="A22" s="8">
        <v>17</v>
      </c>
      <c r="B22" s="30" t="s">
        <v>28</v>
      </c>
      <c r="C22" s="31">
        <v>22600</v>
      </c>
      <c r="D22" s="32">
        <v>1580</v>
      </c>
      <c r="E22" s="32">
        <v>65</v>
      </c>
      <c r="F22" s="32">
        <v>1080</v>
      </c>
      <c r="G22" s="14">
        <v>9.3000000000000007</v>
      </c>
      <c r="H22" s="31">
        <v>22600</v>
      </c>
      <c r="I22" s="32">
        <v>1580</v>
      </c>
      <c r="J22" s="32">
        <v>65</v>
      </c>
      <c r="K22" s="32">
        <v>1080</v>
      </c>
    </row>
    <row r="23" spans="1:11" x14ac:dyDescent="0.2">
      <c r="A23" s="8">
        <v>18</v>
      </c>
      <c r="B23" s="30" t="s">
        <v>29</v>
      </c>
      <c r="C23" s="31">
        <v>20300</v>
      </c>
      <c r="D23" s="32">
        <v>1390</v>
      </c>
      <c r="E23" s="32">
        <v>54</v>
      </c>
      <c r="F23" s="32">
        <v>1110</v>
      </c>
      <c r="G23" s="14">
        <v>8.6</v>
      </c>
      <c r="H23" s="31">
        <v>20300</v>
      </c>
      <c r="I23" s="32">
        <v>1390</v>
      </c>
      <c r="J23" s="32">
        <v>54</v>
      </c>
      <c r="K23" s="32">
        <v>1110</v>
      </c>
    </row>
    <row r="24" spans="1:11" x14ac:dyDescent="0.2">
      <c r="A24" s="8">
        <v>19</v>
      </c>
      <c r="B24" s="30" t="s">
        <v>30</v>
      </c>
      <c r="C24" s="31">
        <v>19900</v>
      </c>
      <c r="D24" s="32">
        <v>1396</v>
      </c>
      <c r="E24" s="32">
        <v>66</v>
      </c>
      <c r="F24" s="32">
        <v>1140</v>
      </c>
      <c r="G24" s="14">
        <v>7.7</v>
      </c>
      <c r="H24" s="31">
        <v>19900</v>
      </c>
      <c r="I24" s="32">
        <v>1396</v>
      </c>
      <c r="J24" s="32">
        <v>66</v>
      </c>
      <c r="K24" s="32">
        <v>1140</v>
      </c>
    </row>
    <row r="25" spans="1:11" x14ac:dyDescent="0.2">
      <c r="A25" s="8">
        <v>20</v>
      </c>
      <c r="B25" s="30" t="s">
        <v>31</v>
      </c>
      <c r="C25" s="31">
        <v>39800</v>
      </c>
      <c r="D25" s="32">
        <v>2435</v>
      </c>
      <c r="E25" s="32">
        <v>106</v>
      </c>
      <c r="F25" s="32">
        <v>1370</v>
      </c>
      <c r="G25" s="14">
        <v>10.8</v>
      </c>
      <c r="H25" s="31">
        <v>39800</v>
      </c>
      <c r="I25" s="32">
        <v>2435</v>
      </c>
      <c r="J25" s="32">
        <v>106</v>
      </c>
      <c r="K25" s="32">
        <v>1370</v>
      </c>
    </row>
    <row r="26" spans="1:11" x14ac:dyDescent="0.2">
      <c r="A26" s="8">
        <v>21</v>
      </c>
      <c r="B26" s="30" t="s">
        <v>32</v>
      </c>
      <c r="C26" s="31">
        <v>19740</v>
      </c>
      <c r="D26" s="32">
        <v>1242</v>
      </c>
      <c r="E26" s="32">
        <v>55</v>
      </c>
      <c r="F26" s="32">
        <v>940</v>
      </c>
      <c r="G26" s="14">
        <v>6.6</v>
      </c>
      <c r="H26" s="31">
        <v>19740</v>
      </c>
      <c r="I26" s="32">
        <v>1242</v>
      </c>
      <c r="J26" s="32">
        <v>55</v>
      </c>
      <c r="K26" s="32">
        <v>940</v>
      </c>
    </row>
    <row r="27" spans="1:11" x14ac:dyDescent="0.2">
      <c r="A27" s="8">
        <v>22</v>
      </c>
      <c r="B27" s="30" t="s">
        <v>33</v>
      </c>
      <c r="C27" s="31">
        <v>38990</v>
      </c>
      <c r="D27" s="32">
        <v>2972</v>
      </c>
      <c r="E27" s="32">
        <v>107</v>
      </c>
      <c r="F27" s="32">
        <v>1400</v>
      </c>
      <c r="G27" s="14">
        <v>11.7</v>
      </c>
      <c r="H27" s="31">
        <v>38990</v>
      </c>
      <c r="I27" s="32">
        <v>2972</v>
      </c>
      <c r="J27" s="32">
        <v>107</v>
      </c>
      <c r="K27" s="32">
        <v>1400</v>
      </c>
    </row>
    <row r="28" spans="1:11" x14ac:dyDescent="0.2">
      <c r="A28" s="8">
        <v>23</v>
      </c>
      <c r="B28" s="30" t="s">
        <v>34</v>
      </c>
      <c r="C28" s="31">
        <v>50800</v>
      </c>
      <c r="D28" s="32">
        <v>2958</v>
      </c>
      <c r="E28" s="32">
        <v>150</v>
      </c>
      <c r="F28" s="32">
        <v>1550</v>
      </c>
      <c r="G28" s="14">
        <v>11.9</v>
      </c>
      <c r="H28" s="31">
        <v>50800</v>
      </c>
      <c r="I28" s="32">
        <v>2958</v>
      </c>
      <c r="J28" s="32">
        <v>150</v>
      </c>
      <c r="K28" s="32">
        <v>1550</v>
      </c>
    </row>
    <row r="29" spans="1:11" x14ac:dyDescent="0.2">
      <c r="A29" s="8">
        <v>24</v>
      </c>
      <c r="B29" s="30" t="s">
        <v>35</v>
      </c>
      <c r="C29" s="31">
        <v>36200</v>
      </c>
      <c r="D29" s="32">
        <v>2497</v>
      </c>
      <c r="E29" s="32">
        <v>122</v>
      </c>
      <c r="F29" s="32">
        <v>1330</v>
      </c>
      <c r="G29" s="14">
        <v>10.8</v>
      </c>
      <c r="H29" s="31">
        <v>36200</v>
      </c>
      <c r="I29" s="32">
        <v>2497</v>
      </c>
      <c r="J29" s="32">
        <v>122</v>
      </c>
      <c r="K29" s="32">
        <v>1330</v>
      </c>
    </row>
    <row r="30" spans="1:11" x14ac:dyDescent="0.2">
      <c r="A30" s="8">
        <v>25</v>
      </c>
      <c r="B30" s="30" t="s">
        <v>36</v>
      </c>
      <c r="C30" s="31">
        <v>31990</v>
      </c>
      <c r="D30" s="32">
        <v>1998</v>
      </c>
      <c r="E30" s="32">
        <v>66</v>
      </c>
      <c r="F30" s="32">
        <v>1300</v>
      </c>
      <c r="G30" s="14">
        <v>7.6</v>
      </c>
      <c r="H30" s="31">
        <v>31990</v>
      </c>
      <c r="I30" s="32">
        <v>1998</v>
      </c>
      <c r="J30" s="32">
        <v>66</v>
      </c>
      <c r="K30" s="32">
        <v>1300</v>
      </c>
    </row>
    <row r="31" spans="1:11" x14ac:dyDescent="0.2">
      <c r="A31" s="8">
        <v>26</v>
      </c>
      <c r="B31" s="30" t="s">
        <v>37</v>
      </c>
      <c r="C31" s="31">
        <v>47700</v>
      </c>
      <c r="D31" s="32">
        <v>2496</v>
      </c>
      <c r="E31" s="32">
        <v>125</v>
      </c>
      <c r="F31" s="32">
        <v>1670</v>
      </c>
      <c r="G31" s="14">
        <v>11.3</v>
      </c>
      <c r="H31" s="31">
        <v>47700</v>
      </c>
      <c r="I31" s="32">
        <v>2496</v>
      </c>
      <c r="J31" s="32">
        <v>125</v>
      </c>
      <c r="K31" s="32">
        <v>1670</v>
      </c>
    </row>
    <row r="32" spans="1:11" x14ac:dyDescent="0.2">
      <c r="A32" s="8">
        <v>27</v>
      </c>
      <c r="B32" s="30" t="s">
        <v>38</v>
      </c>
      <c r="C32" s="31">
        <v>36950</v>
      </c>
      <c r="D32" s="32">
        <v>1998</v>
      </c>
      <c r="E32" s="32">
        <v>89</v>
      </c>
      <c r="F32" s="32">
        <v>1560</v>
      </c>
      <c r="G32" s="14">
        <v>10.8</v>
      </c>
      <c r="H32" s="31">
        <v>36950</v>
      </c>
      <c r="I32" s="32">
        <v>1998</v>
      </c>
      <c r="J32" s="32">
        <v>89</v>
      </c>
      <c r="K32" s="32">
        <v>1560</v>
      </c>
    </row>
    <row r="33" spans="1:15" x14ac:dyDescent="0.2">
      <c r="A33" s="8">
        <v>28</v>
      </c>
      <c r="B33" s="30" t="s">
        <v>39</v>
      </c>
      <c r="C33" s="31">
        <v>26950</v>
      </c>
      <c r="D33" s="32">
        <v>1997</v>
      </c>
      <c r="E33" s="32">
        <v>92</v>
      </c>
      <c r="F33" s="32">
        <v>1240</v>
      </c>
      <c r="G33" s="14">
        <v>9.1999999999999993</v>
      </c>
      <c r="H33" s="31">
        <v>26950</v>
      </c>
      <c r="I33" s="32">
        <v>1997</v>
      </c>
      <c r="J33" s="32">
        <v>92</v>
      </c>
      <c r="K33" s="32">
        <v>1240</v>
      </c>
    </row>
    <row r="34" spans="1:15" x14ac:dyDescent="0.2">
      <c r="A34" s="8">
        <v>29</v>
      </c>
      <c r="B34" s="30" t="s">
        <v>40</v>
      </c>
      <c r="C34" s="31">
        <v>36400</v>
      </c>
      <c r="D34" s="32">
        <v>1984</v>
      </c>
      <c r="E34" s="32">
        <v>85</v>
      </c>
      <c r="F34" s="32">
        <v>1635</v>
      </c>
      <c r="G34" s="14">
        <v>11.6</v>
      </c>
      <c r="H34" s="31">
        <v>36400</v>
      </c>
      <c r="I34" s="32">
        <v>1984</v>
      </c>
      <c r="J34" s="32">
        <v>85</v>
      </c>
      <c r="K34" s="32">
        <v>1635</v>
      </c>
    </row>
    <row r="35" spans="1:15" x14ac:dyDescent="0.2">
      <c r="A35" s="8">
        <v>30</v>
      </c>
      <c r="B35" s="30" t="s">
        <v>41</v>
      </c>
      <c r="C35" s="31">
        <v>50900</v>
      </c>
      <c r="D35" s="32">
        <v>2438</v>
      </c>
      <c r="E35" s="32">
        <v>97</v>
      </c>
      <c r="F35" s="32">
        <v>1800</v>
      </c>
      <c r="G35" s="14">
        <v>12.8</v>
      </c>
      <c r="H35" s="31">
        <v>50900</v>
      </c>
      <c r="I35" s="32">
        <v>2438</v>
      </c>
      <c r="J35" s="32">
        <v>97</v>
      </c>
      <c r="K35" s="32">
        <v>1800</v>
      </c>
    </row>
    <row r="36" spans="1:15" ht="13.5" thickBot="1" x14ac:dyDescent="0.25">
      <c r="A36" s="9">
        <v>31</v>
      </c>
      <c r="B36" s="33" t="s">
        <v>42</v>
      </c>
      <c r="C36" s="34">
        <v>49300</v>
      </c>
      <c r="D36" s="35">
        <v>2473</v>
      </c>
      <c r="E36" s="35">
        <v>125</v>
      </c>
      <c r="F36" s="35">
        <v>1570</v>
      </c>
      <c r="G36" s="36">
        <v>12.7</v>
      </c>
      <c r="H36" s="34">
        <v>49300</v>
      </c>
      <c r="I36" s="35">
        <v>2473</v>
      </c>
      <c r="J36" s="35">
        <v>125</v>
      </c>
      <c r="K36" s="35">
        <v>1570</v>
      </c>
    </row>
    <row r="38" spans="1:15" ht="26.25" x14ac:dyDescent="0.4">
      <c r="B38" s="18" t="s">
        <v>197</v>
      </c>
    </row>
    <row r="40" spans="1:15" ht="14.25" x14ac:dyDescent="0.2">
      <c r="A40" s="72" t="s">
        <v>117</v>
      </c>
      <c r="B40" s="78"/>
      <c r="C40" s="78"/>
      <c r="D40" s="78"/>
      <c r="E40" s="78"/>
      <c r="F40" s="78"/>
      <c r="K40" s="79" t="s">
        <v>118</v>
      </c>
      <c r="L40" s="78"/>
      <c r="M40" s="78"/>
      <c r="N40" s="78"/>
      <c r="O40" s="78"/>
    </row>
    <row r="41" spans="1:15" x14ac:dyDescent="0.2">
      <c r="K41" s="79" t="s">
        <v>198</v>
      </c>
      <c r="L41" s="79"/>
      <c r="M41" s="79"/>
    </row>
    <row r="43" spans="1:15" x14ac:dyDescent="0.2">
      <c r="J43" s="1" t="s">
        <v>304</v>
      </c>
      <c r="K43" s="1">
        <f>AVERAGE(G6:G36)</f>
        <v>10.096666666666668</v>
      </c>
    </row>
    <row r="44" spans="1:15" x14ac:dyDescent="0.2">
      <c r="J44" s="1" t="s">
        <v>305</v>
      </c>
      <c r="K44" s="1">
        <f>STDEV(G6:G36)</f>
        <v>3.5400646139956748</v>
      </c>
    </row>
    <row r="45" spans="1:15" ht="13.5" thickBot="1" x14ac:dyDescent="0.25"/>
    <row r="46" spans="1:15" x14ac:dyDescent="0.2">
      <c r="J46" s="126" t="s">
        <v>308</v>
      </c>
      <c r="K46" s="126"/>
    </row>
    <row r="47" spans="1:15" x14ac:dyDescent="0.2">
      <c r="J47"/>
      <c r="K47"/>
    </row>
    <row r="48" spans="1:15" x14ac:dyDescent="0.2">
      <c r="J48" t="s">
        <v>309</v>
      </c>
      <c r="K48">
        <v>9.9548387096774213</v>
      </c>
    </row>
    <row r="49" spans="10:11" x14ac:dyDescent="0.2">
      <c r="J49" t="s">
        <v>278</v>
      </c>
      <c r="K49">
        <v>0.64101463103221157</v>
      </c>
    </row>
    <row r="50" spans="10:11" x14ac:dyDescent="0.2">
      <c r="J50" t="s">
        <v>310</v>
      </c>
      <c r="K50">
        <v>9.3000000000000007</v>
      </c>
    </row>
    <row r="51" spans="10:11" x14ac:dyDescent="0.2">
      <c r="J51" t="s">
        <v>311</v>
      </c>
      <c r="K51">
        <v>10.8</v>
      </c>
    </row>
    <row r="52" spans="10:11" x14ac:dyDescent="0.2">
      <c r="J52" t="s">
        <v>312</v>
      </c>
      <c r="K52">
        <v>3.5690184187137826</v>
      </c>
    </row>
    <row r="53" spans="10:11" x14ac:dyDescent="0.2">
      <c r="J53" t="s">
        <v>313</v>
      </c>
      <c r="K53">
        <v>12.737892473118229</v>
      </c>
    </row>
    <row r="54" spans="10:11" x14ac:dyDescent="0.2">
      <c r="J54" t="s">
        <v>314</v>
      </c>
      <c r="K54">
        <v>2.8228662295312352</v>
      </c>
    </row>
    <row r="55" spans="10:11" x14ac:dyDescent="0.2">
      <c r="J55" t="s">
        <v>315</v>
      </c>
      <c r="K55">
        <v>1.469819822529933</v>
      </c>
    </row>
    <row r="56" spans="10:11" x14ac:dyDescent="0.2">
      <c r="J56" t="s">
        <v>316</v>
      </c>
      <c r="K56">
        <v>15.600000000000001</v>
      </c>
    </row>
    <row r="57" spans="10:11" x14ac:dyDescent="0.2">
      <c r="J57" t="s">
        <v>317</v>
      </c>
      <c r="K57">
        <v>5.7</v>
      </c>
    </row>
    <row r="58" spans="10:11" x14ac:dyDescent="0.2">
      <c r="J58" t="s">
        <v>318</v>
      </c>
      <c r="K58">
        <v>21.3</v>
      </c>
    </row>
    <row r="59" spans="10:11" x14ac:dyDescent="0.2">
      <c r="J59" t="s">
        <v>43</v>
      </c>
      <c r="K59">
        <v>308.60000000000008</v>
      </c>
    </row>
    <row r="60" spans="10:11" ht="13.5" thickBot="1" x14ac:dyDescent="0.25">
      <c r="J60" s="77" t="s">
        <v>319</v>
      </c>
      <c r="K60" s="77">
        <v>31</v>
      </c>
    </row>
    <row r="65" spans="1:19" ht="14.25" x14ac:dyDescent="0.2">
      <c r="A65" s="72" t="s">
        <v>200</v>
      </c>
      <c r="B65" s="72"/>
      <c r="C65" s="72"/>
      <c r="D65" s="72"/>
      <c r="E65" s="72"/>
      <c r="F65" s="72"/>
      <c r="G65" s="72"/>
      <c r="K65" s="72" t="s">
        <v>119</v>
      </c>
      <c r="L65" s="72"/>
      <c r="M65" s="72"/>
      <c r="N65" s="72"/>
      <c r="O65" s="72"/>
      <c r="P65" s="72"/>
    </row>
    <row r="66" spans="1:19" x14ac:dyDescent="0.2">
      <c r="K66" s="79" t="s">
        <v>199</v>
      </c>
    </row>
    <row r="68" spans="1:19" x14ac:dyDescent="0.2">
      <c r="K68" t="s">
        <v>274</v>
      </c>
      <c r="L68"/>
      <c r="M68"/>
      <c r="N68"/>
      <c r="O68"/>
      <c r="P68"/>
      <c r="Q68"/>
      <c r="R68"/>
      <c r="S68"/>
    </row>
    <row r="69" spans="1:19" ht="13.5" thickBot="1" x14ac:dyDescent="0.25">
      <c r="K69"/>
      <c r="L69"/>
      <c r="M69"/>
      <c r="N69"/>
      <c r="O69"/>
      <c r="P69"/>
      <c r="Q69"/>
      <c r="R69"/>
      <c r="S69"/>
    </row>
    <row r="70" spans="1:19" x14ac:dyDescent="0.2">
      <c r="K70" s="126" t="s">
        <v>275</v>
      </c>
      <c r="L70" s="126"/>
      <c r="M70"/>
      <c r="N70"/>
      <c r="O70"/>
      <c r="P70"/>
      <c r="Q70"/>
      <c r="R70"/>
      <c r="S70"/>
    </row>
    <row r="71" spans="1:19" x14ac:dyDescent="0.2">
      <c r="K71" t="s">
        <v>276</v>
      </c>
      <c r="L71">
        <v>0.97701512952471969</v>
      </c>
      <c r="M71"/>
      <c r="N71"/>
      <c r="O71"/>
      <c r="P71"/>
      <c r="Q71"/>
      <c r="R71"/>
      <c r="S71"/>
    </row>
    <row r="72" spans="1:19" x14ac:dyDescent="0.2">
      <c r="K72" t="s">
        <v>277</v>
      </c>
      <c r="L72">
        <v>0.95455856332020472</v>
      </c>
      <c r="M72"/>
      <c r="N72"/>
      <c r="O72"/>
      <c r="P72"/>
      <c r="Q72"/>
      <c r="R72"/>
      <c r="S72"/>
    </row>
    <row r="73" spans="1:19" x14ac:dyDescent="0.2">
      <c r="K73" t="s">
        <v>277</v>
      </c>
      <c r="L73">
        <v>0.94756757306177464</v>
      </c>
      <c r="M73"/>
      <c r="N73"/>
      <c r="O73"/>
      <c r="P73"/>
      <c r="Q73"/>
      <c r="R73"/>
      <c r="S73"/>
    </row>
    <row r="74" spans="1:19" x14ac:dyDescent="0.2">
      <c r="K74" t="s">
        <v>278</v>
      </c>
      <c r="L74">
        <v>0.8172384085710509</v>
      </c>
      <c r="M74"/>
      <c r="N74"/>
      <c r="O74"/>
      <c r="P74"/>
      <c r="Q74"/>
      <c r="R74"/>
      <c r="S74"/>
    </row>
    <row r="75" spans="1:19" ht="13.5" thickBot="1" x14ac:dyDescent="0.25">
      <c r="K75" s="77" t="s">
        <v>279</v>
      </c>
      <c r="L75" s="77">
        <v>31</v>
      </c>
      <c r="M75"/>
      <c r="N75"/>
      <c r="O75"/>
      <c r="P75"/>
      <c r="Q75"/>
      <c r="R75"/>
      <c r="S75"/>
    </row>
    <row r="76" spans="1:19" x14ac:dyDescent="0.2">
      <c r="K76"/>
      <c r="L76"/>
      <c r="M76"/>
      <c r="N76"/>
      <c r="O76"/>
      <c r="P76"/>
      <c r="Q76"/>
      <c r="R76"/>
      <c r="S76"/>
    </row>
    <row r="77" spans="1:19" ht="13.5" thickBot="1" x14ac:dyDescent="0.25">
      <c r="K77" t="s">
        <v>280</v>
      </c>
      <c r="L77"/>
      <c r="M77"/>
      <c r="N77"/>
      <c r="O77"/>
      <c r="P77"/>
      <c r="Q77"/>
      <c r="R77"/>
      <c r="S77"/>
    </row>
    <row r="78" spans="1:19" x14ac:dyDescent="0.2">
      <c r="K78" s="125"/>
      <c r="L78" s="125" t="s">
        <v>285</v>
      </c>
      <c r="M78" s="125" t="s">
        <v>286</v>
      </c>
      <c r="N78" s="125" t="s">
        <v>287</v>
      </c>
      <c r="O78" s="125" t="s">
        <v>288</v>
      </c>
      <c r="P78" s="125" t="s">
        <v>289</v>
      </c>
      <c r="Q78"/>
      <c r="R78"/>
      <c r="S78"/>
    </row>
    <row r="79" spans="1:19" x14ac:dyDescent="0.2">
      <c r="K79" t="s">
        <v>281</v>
      </c>
      <c r="L79">
        <v>4</v>
      </c>
      <c r="M79">
        <v>364.77193016601115</v>
      </c>
      <c r="N79">
        <v>91.192982541502786</v>
      </c>
      <c r="O79">
        <v>136.54125210218353</v>
      </c>
      <c r="P79">
        <v>4.7236917707625317E-17</v>
      </c>
      <c r="Q79"/>
      <c r="R79"/>
      <c r="S79"/>
    </row>
    <row r="80" spans="1:19" x14ac:dyDescent="0.2">
      <c r="K80" t="s">
        <v>282</v>
      </c>
      <c r="L80">
        <v>26</v>
      </c>
      <c r="M80">
        <v>17.364844027537341</v>
      </c>
      <c r="N80">
        <v>0.66787861644374391</v>
      </c>
      <c r="O80"/>
      <c r="P80"/>
      <c r="Q80"/>
      <c r="R80"/>
      <c r="S80"/>
    </row>
    <row r="81" spans="11:19" ht="13.5" thickBot="1" x14ac:dyDescent="0.25">
      <c r="K81" s="77" t="s">
        <v>283</v>
      </c>
      <c r="L81" s="77">
        <v>30</v>
      </c>
      <c r="M81" s="77">
        <v>382.13677419354849</v>
      </c>
      <c r="N81" s="77"/>
      <c r="O81" s="77"/>
      <c r="P81" s="77"/>
      <c r="Q81"/>
      <c r="R81"/>
      <c r="S81"/>
    </row>
    <row r="82" spans="11:19" ht="13.5" thickBot="1" x14ac:dyDescent="0.25">
      <c r="K82"/>
      <c r="L82"/>
      <c r="M82"/>
      <c r="N82"/>
      <c r="O82"/>
      <c r="P82"/>
      <c r="Q82"/>
      <c r="R82"/>
      <c r="S82"/>
    </row>
    <row r="83" spans="11:19" x14ac:dyDescent="0.2">
      <c r="K83" s="125"/>
      <c r="L83" s="125" t="s">
        <v>290</v>
      </c>
      <c r="M83" s="125" t="s">
        <v>278</v>
      </c>
      <c r="N83" s="125" t="s">
        <v>291</v>
      </c>
      <c r="O83" s="125" t="s">
        <v>292</v>
      </c>
      <c r="P83" s="125" t="s">
        <v>293</v>
      </c>
      <c r="Q83" s="125" t="s">
        <v>294</v>
      </c>
      <c r="R83" s="125" t="s">
        <v>295</v>
      </c>
      <c r="S83" s="125" t="s">
        <v>296</v>
      </c>
    </row>
    <row r="84" spans="11:19" x14ac:dyDescent="0.2">
      <c r="K84" t="s">
        <v>284</v>
      </c>
      <c r="L84">
        <v>2.4562940544029699</v>
      </c>
      <c r="M84">
        <v>0.62681811851061497</v>
      </c>
      <c r="N84">
        <v>3.9186711134633119</v>
      </c>
      <c r="O84">
        <v>5.7776288060688494E-4</v>
      </c>
      <c r="P84">
        <v>1.1678509591296635</v>
      </c>
      <c r="Q84">
        <v>3.7447371496762765</v>
      </c>
      <c r="R84">
        <v>1.1678509591296635</v>
      </c>
      <c r="S84">
        <v>3.7447371496762765</v>
      </c>
    </row>
    <row r="85" spans="11:19" x14ac:dyDescent="0.2">
      <c r="K85" t="s">
        <v>297</v>
      </c>
      <c r="L85">
        <v>2.0420541132429828E-5</v>
      </c>
      <c r="M85">
        <v>8.7306698650532915E-6</v>
      </c>
      <c r="N85">
        <v>2.3389432252120992</v>
      </c>
      <c r="O85">
        <v>2.7297319018846106E-2</v>
      </c>
      <c r="P85">
        <v>2.4743922057405888E-6</v>
      </c>
      <c r="Q85">
        <v>3.8366690059119063E-5</v>
      </c>
      <c r="R85">
        <v>2.4743922057405888E-6</v>
      </c>
      <c r="S85">
        <v>3.8366690059119063E-5</v>
      </c>
    </row>
    <row r="86" spans="11:19" x14ac:dyDescent="0.2">
      <c r="K86" t="s">
        <v>298</v>
      </c>
      <c r="L86">
        <v>-5.0059331567281365E-4</v>
      </c>
      <c r="M86">
        <v>5.7482205803398843E-4</v>
      </c>
      <c r="N86">
        <v>-0.87086657283985835</v>
      </c>
      <c r="O86">
        <v>0.39179721533061707</v>
      </c>
      <c r="P86">
        <v>-1.682156977942959E-3</v>
      </c>
      <c r="Q86">
        <v>6.809703465973316E-4</v>
      </c>
      <c r="R86">
        <v>-1.682156977942959E-3</v>
      </c>
      <c r="S86">
        <v>6.809703465973316E-4</v>
      </c>
    </row>
    <row r="87" spans="11:19" x14ac:dyDescent="0.2">
      <c r="K87" t="s">
        <v>299</v>
      </c>
      <c r="L87">
        <v>2.4994475925218557E-2</v>
      </c>
      <c r="M87">
        <v>9.9918524032729418E-3</v>
      </c>
      <c r="N87">
        <v>2.5014857021938535</v>
      </c>
      <c r="O87">
        <v>1.8993497680711603E-2</v>
      </c>
      <c r="P87">
        <v>4.4559291637164856E-3</v>
      </c>
      <c r="Q87">
        <v>4.5533022686720631E-2</v>
      </c>
      <c r="R87">
        <v>4.4559291637164856E-3</v>
      </c>
      <c r="S87">
        <v>4.5533022686720631E-2</v>
      </c>
    </row>
    <row r="88" spans="11:19" ht="13.5" thickBot="1" x14ac:dyDescent="0.25">
      <c r="K88" s="77" t="s">
        <v>300</v>
      </c>
      <c r="L88" s="77">
        <v>4.1605826356823899E-3</v>
      </c>
      <c r="M88" s="77">
        <v>8.7878693033368585E-4</v>
      </c>
      <c r="N88" s="77">
        <v>4.7344612124608716</v>
      </c>
      <c r="O88" s="77">
        <v>6.7744836432486946E-5</v>
      </c>
      <c r="P88" s="77">
        <v>2.3542102300868951E-3</v>
      </c>
      <c r="Q88" s="77">
        <v>5.9669550412778851E-3</v>
      </c>
      <c r="R88" s="77">
        <v>2.3542102300868951E-3</v>
      </c>
      <c r="S88" s="77">
        <v>5.9669550412778851E-3</v>
      </c>
    </row>
    <row r="89" spans="11:19" x14ac:dyDescent="0.2">
      <c r="K89"/>
      <c r="L89"/>
      <c r="M89"/>
      <c r="N89"/>
      <c r="O89"/>
      <c r="P89"/>
      <c r="Q89"/>
      <c r="R89"/>
      <c r="S89"/>
    </row>
    <row r="90" spans="11:19" x14ac:dyDescent="0.2">
      <c r="K90"/>
      <c r="L90"/>
      <c r="M90"/>
      <c r="N90"/>
      <c r="O90"/>
      <c r="P90"/>
      <c r="Q90"/>
      <c r="R90"/>
      <c r="S90"/>
    </row>
    <row r="91" spans="11:19" x14ac:dyDescent="0.2">
      <c r="K91"/>
      <c r="L91"/>
      <c r="M91"/>
      <c r="N91"/>
      <c r="O91"/>
      <c r="P91"/>
      <c r="Q91"/>
      <c r="R91"/>
      <c r="S91"/>
    </row>
    <row r="92" spans="11:19" x14ac:dyDescent="0.2">
      <c r="K92" t="s">
        <v>301</v>
      </c>
      <c r="L92"/>
      <c r="M92"/>
      <c r="N92"/>
      <c r="O92"/>
      <c r="P92"/>
      <c r="Q92"/>
      <c r="R92"/>
      <c r="S92"/>
    </row>
    <row r="93" spans="11:19" ht="13.5" thickBot="1" x14ac:dyDescent="0.25">
      <c r="K93"/>
      <c r="L93"/>
      <c r="M93"/>
      <c r="N93"/>
      <c r="O93"/>
      <c r="P93"/>
      <c r="Q93"/>
      <c r="R93"/>
      <c r="S93"/>
    </row>
    <row r="94" spans="11:19" x14ac:dyDescent="0.2">
      <c r="K94" s="125" t="s">
        <v>302</v>
      </c>
      <c r="L94" s="125" t="s">
        <v>303</v>
      </c>
      <c r="M94" s="125" t="s">
        <v>282</v>
      </c>
      <c r="N94"/>
      <c r="O94"/>
      <c r="P94"/>
      <c r="Q94"/>
      <c r="R94"/>
      <c r="S94"/>
    </row>
    <row r="95" spans="11:19" x14ac:dyDescent="0.2">
      <c r="K95">
        <v>1</v>
      </c>
      <c r="L95">
        <v>5.7738723292805023</v>
      </c>
      <c r="M95">
        <v>-7.3872329280502136E-2</v>
      </c>
      <c r="N95"/>
      <c r="O95"/>
      <c r="P95"/>
      <c r="Q95"/>
      <c r="R95"/>
      <c r="S95"/>
    </row>
    <row r="96" spans="11:19" x14ac:dyDescent="0.2">
      <c r="K96">
        <v>2</v>
      </c>
      <c r="L96">
        <v>6.4759022939565263</v>
      </c>
      <c r="M96">
        <v>-0.67590229395652646</v>
      </c>
      <c r="N96"/>
      <c r="O96"/>
      <c r="P96"/>
      <c r="Q96"/>
      <c r="R96"/>
      <c r="S96"/>
    </row>
    <row r="97" spans="1:19" x14ac:dyDescent="0.2">
      <c r="K97">
        <v>3</v>
      </c>
      <c r="L97">
        <v>5.9817204443264842</v>
      </c>
      <c r="M97">
        <v>0.11827955567351545</v>
      </c>
      <c r="N97"/>
      <c r="O97"/>
      <c r="P97"/>
      <c r="Q97"/>
      <c r="R97"/>
      <c r="S97"/>
    </row>
    <row r="98" spans="1:19" x14ac:dyDescent="0.2">
      <c r="K98">
        <v>4</v>
      </c>
      <c r="L98">
        <v>7.1835907784139046</v>
      </c>
      <c r="M98">
        <v>-0.68359077841390459</v>
      </c>
      <c r="N98"/>
      <c r="O98"/>
      <c r="P98"/>
      <c r="Q98"/>
      <c r="R98"/>
      <c r="S98"/>
    </row>
    <row r="99" spans="1:19" ht="14.25" x14ac:dyDescent="0.2">
      <c r="A99" s="72" t="s">
        <v>273</v>
      </c>
      <c r="B99" s="72"/>
      <c r="C99" s="72"/>
      <c r="D99" s="72"/>
      <c r="E99" s="72"/>
      <c r="F99" s="72"/>
      <c r="G99" s="72"/>
      <c r="H99" s="72"/>
      <c r="I99" s="72"/>
      <c r="K99">
        <v>5</v>
      </c>
      <c r="L99">
        <v>6.7093587289301819</v>
      </c>
      <c r="M99">
        <v>9.0641271069817897E-2</v>
      </c>
      <c r="N99"/>
      <c r="O99"/>
      <c r="P99"/>
      <c r="Q99"/>
      <c r="R99"/>
      <c r="S99"/>
    </row>
    <row r="100" spans="1:19" x14ac:dyDescent="0.2">
      <c r="K100">
        <v>6</v>
      </c>
      <c r="L100">
        <v>6.2859320624504829</v>
      </c>
      <c r="M100">
        <v>0.51406793754951696</v>
      </c>
      <c r="N100"/>
      <c r="O100"/>
      <c r="P100"/>
      <c r="Q100"/>
      <c r="R100"/>
      <c r="S100"/>
    </row>
    <row r="101" spans="1:19" x14ac:dyDescent="0.2">
      <c r="K101">
        <v>7</v>
      </c>
      <c r="L101">
        <v>7.7648853358397467</v>
      </c>
      <c r="M101">
        <v>-0.66488533583974707</v>
      </c>
      <c r="N101"/>
      <c r="O101"/>
      <c r="P101"/>
      <c r="Q101"/>
      <c r="R101"/>
      <c r="S101"/>
    </row>
    <row r="102" spans="1:19" x14ac:dyDescent="0.2">
      <c r="K102">
        <v>8</v>
      </c>
      <c r="L102">
        <v>20.690489797151756</v>
      </c>
      <c r="M102">
        <v>0.60951020284824509</v>
      </c>
      <c r="N102"/>
      <c r="O102"/>
      <c r="P102"/>
      <c r="Q102"/>
      <c r="R102"/>
      <c r="S102"/>
    </row>
    <row r="103" spans="1:19" x14ac:dyDescent="0.2">
      <c r="K103">
        <v>9</v>
      </c>
      <c r="L103">
        <v>20.074233095574623</v>
      </c>
      <c r="M103">
        <v>-1.374233095574624</v>
      </c>
      <c r="N103"/>
      <c r="O103"/>
      <c r="P103"/>
      <c r="Q103"/>
      <c r="R103"/>
      <c r="S103"/>
    </row>
    <row r="104" spans="1:19" x14ac:dyDescent="0.2">
      <c r="K104">
        <v>10</v>
      </c>
      <c r="L104">
        <v>14.351350034100278</v>
      </c>
      <c r="M104">
        <v>0.14864996589972179</v>
      </c>
      <c r="N104"/>
      <c r="O104"/>
      <c r="P104"/>
      <c r="Q104"/>
      <c r="R104"/>
      <c r="S104"/>
    </row>
    <row r="105" spans="1:19" x14ac:dyDescent="0.2">
      <c r="K105">
        <v>11</v>
      </c>
      <c r="L105">
        <v>8.5103805225873863</v>
      </c>
      <c r="M105">
        <v>-1.110380522587386</v>
      </c>
      <c r="N105"/>
      <c r="O105"/>
      <c r="P105"/>
      <c r="Q105"/>
      <c r="R105"/>
      <c r="S105"/>
    </row>
    <row r="106" spans="1:19" x14ac:dyDescent="0.2">
      <c r="K106">
        <v>12</v>
      </c>
      <c r="L106">
        <v>8.4573804375297534</v>
      </c>
      <c r="M106">
        <v>0.54261956247024656</v>
      </c>
      <c r="N106"/>
      <c r="O106"/>
      <c r="P106"/>
      <c r="Q106"/>
      <c r="R106"/>
      <c r="S106"/>
    </row>
    <row r="107" spans="1:19" x14ac:dyDescent="0.2">
      <c r="K107">
        <v>13</v>
      </c>
      <c r="L107">
        <v>10.885217353388921</v>
      </c>
      <c r="M107">
        <v>0.81478264661107858</v>
      </c>
      <c r="N107"/>
      <c r="O107"/>
      <c r="P107"/>
      <c r="Q107"/>
      <c r="R107"/>
      <c r="S107"/>
    </row>
    <row r="108" spans="1:19" x14ac:dyDescent="0.2">
      <c r="K108">
        <v>14</v>
      </c>
      <c r="L108">
        <v>8.5202364719055979</v>
      </c>
      <c r="M108">
        <v>0.97976352809440215</v>
      </c>
      <c r="N108"/>
      <c r="O108"/>
      <c r="P108"/>
      <c r="Q108"/>
      <c r="R108"/>
      <c r="S108"/>
    </row>
    <row r="109" spans="1:19" x14ac:dyDescent="0.2">
      <c r="K109">
        <v>15</v>
      </c>
      <c r="L109">
        <v>9.0380010029269791</v>
      </c>
      <c r="M109">
        <v>0.46199899707302094</v>
      </c>
      <c r="N109"/>
      <c r="O109"/>
      <c r="P109"/>
      <c r="Q109"/>
      <c r="R109"/>
      <c r="S109"/>
    </row>
    <row r="110" spans="1:19" x14ac:dyDescent="0.2">
      <c r="K110">
        <v>16</v>
      </c>
      <c r="L110">
        <v>9.0107717292684217</v>
      </c>
      <c r="M110">
        <v>-0.21077172926842103</v>
      </c>
      <c r="N110"/>
      <c r="O110"/>
      <c r="P110"/>
      <c r="Q110"/>
      <c r="R110"/>
      <c r="S110"/>
    </row>
    <row r="111" spans="1:19" x14ac:dyDescent="0.2">
      <c r="K111">
        <v>17</v>
      </c>
      <c r="L111">
        <v>8.2449310269090255</v>
      </c>
      <c r="M111">
        <v>1.0550689730909752</v>
      </c>
      <c r="N111"/>
      <c r="O111"/>
      <c r="P111"/>
      <c r="Q111"/>
      <c r="R111"/>
      <c r="S111"/>
    </row>
    <row r="112" spans="1:19" x14ac:dyDescent="0.2">
      <c r="K112">
        <v>18</v>
      </c>
      <c r="L112">
        <v>8.1429547561753388</v>
      </c>
      <c r="M112">
        <v>0.45704524382466083</v>
      </c>
      <c r="N112"/>
      <c r="O112"/>
      <c r="P112"/>
      <c r="Q112"/>
      <c r="R112"/>
      <c r="S112"/>
    </row>
    <row r="113" spans="11:19" x14ac:dyDescent="0.2">
      <c r="K113">
        <v>19</v>
      </c>
      <c r="L113">
        <v>8.5565341700014255</v>
      </c>
      <c r="M113">
        <v>-0.85653417000142529</v>
      </c>
      <c r="N113"/>
      <c r="O113"/>
      <c r="P113"/>
      <c r="Q113"/>
      <c r="R113"/>
      <c r="S113"/>
    </row>
    <row r="114" spans="11:19" x14ac:dyDescent="0.2">
      <c r="K114">
        <v>20</v>
      </c>
      <c r="L114">
        <v>10.399499526768416</v>
      </c>
      <c r="M114">
        <v>0.40050047323158466</v>
      </c>
      <c r="N114"/>
      <c r="O114"/>
      <c r="P114"/>
      <c r="Q114"/>
      <c r="R114"/>
      <c r="S114"/>
    </row>
    <row r="115" spans="11:19" x14ac:dyDescent="0.2">
      <c r="K115">
        <v>21</v>
      </c>
      <c r="L115">
        <v>7.5233024917199671</v>
      </c>
      <c r="M115">
        <v>-0.92330249171996748</v>
      </c>
      <c r="N115"/>
      <c r="O115"/>
      <c r="P115"/>
      <c r="Q115"/>
      <c r="R115"/>
      <c r="S115"/>
    </row>
    <row r="116" spans="11:19" x14ac:dyDescent="0.2">
      <c r="K116">
        <v>22</v>
      </c>
      <c r="L116">
        <v>10.263952232930539</v>
      </c>
      <c r="M116">
        <v>1.4360477670694607</v>
      </c>
      <c r="N116"/>
      <c r="O116"/>
      <c r="P116"/>
      <c r="Q116"/>
      <c r="R116"/>
      <c r="S116"/>
    </row>
    <row r="117" spans="11:19" x14ac:dyDescent="0.2">
      <c r="K117">
        <v>23</v>
      </c>
      <c r="L117">
        <v>12.210976990260711</v>
      </c>
      <c r="M117">
        <v>-0.31097699026071091</v>
      </c>
      <c r="N117"/>
      <c r="O117"/>
      <c r="P117"/>
      <c r="Q117"/>
      <c r="R117"/>
      <c r="S117"/>
    </row>
    <row r="118" spans="11:19" x14ac:dyDescent="0.2">
      <c r="K118">
        <v>24</v>
      </c>
      <c r="L118">
        <v>10.528437102496156</v>
      </c>
      <c r="M118">
        <v>0.27156289750384488</v>
      </c>
      <c r="N118"/>
      <c r="O118"/>
      <c r="P118"/>
      <c r="Q118"/>
      <c r="R118"/>
      <c r="S118"/>
    </row>
    <row r="119" spans="11:19" x14ac:dyDescent="0.2">
      <c r="K119">
        <v>25</v>
      </c>
      <c r="L119">
        <v>9.1677545579666493</v>
      </c>
      <c r="M119">
        <v>-1.5677545579666496</v>
      </c>
      <c r="N119"/>
      <c r="O119"/>
      <c r="P119"/>
      <c r="Q119"/>
      <c r="R119"/>
      <c r="S119"/>
    </row>
    <row r="120" spans="11:19" x14ac:dyDescent="0.2">
      <c r="K120">
        <v>26</v>
      </c>
      <c r="L120">
        <v>12.253355442742441</v>
      </c>
      <c r="M120">
        <v>-0.95335544274244022</v>
      </c>
      <c r="N120"/>
      <c r="O120"/>
      <c r="P120"/>
      <c r="Q120"/>
      <c r="R120"/>
      <c r="S120"/>
    </row>
    <row r="121" spans="11:19" x14ac:dyDescent="0.2">
      <c r="K121">
        <v>27</v>
      </c>
      <c r="L121">
        <v>10.925664873540949</v>
      </c>
      <c r="M121">
        <v>-0.12566487354094846</v>
      </c>
      <c r="N121"/>
      <c r="O121"/>
      <c r="P121"/>
      <c r="Q121"/>
      <c r="R121"/>
      <c r="S121"/>
    </row>
    <row r="122" spans="11:19" x14ac:dyDescent="0.2">
      <c r="K122">
        <v>28</v>
      </c>
      <c r="L122">
        <v>9.4655570398896156</v>
      </c>
      <c r="M122">
        <v>-0.26555703988961632</v>
      </c>
      <c r="N122"/>
      <c r="O122"/>
      <c r="P122"/>
      <c r="Q122"/>
      <c r="R122"/>
      <c r="S122"/>
    </row>
    <row r="123" spans="11:19" x14ac:dyDescent="0.2">
      <c r="K123">
        <v>29</v>
      </c>
      <c r="L123">
        <v>11.133507676312838</v>
      </c>
      <c r="M123">
        <v>0.4664923236871612</v>
      </c>
      <c r="N123"/>
      <c r="O123"/>
      <c r="P123"/>
      <c r="Q123"/>
      <c r="R123"/>
      <c r="S123"/>
    </row>
    <row r="124" spans="11:19" x14ac:dyDescent="0.2">
      <c r="K124">
        <v>30</v>
      </c>
      <c r="L124">
        <v>12.188766003407832</v>
      </c>
      <c r="M124">
        <v>0.61123399659216915</v>
      </c>
      <c r="N124"/>
      <c r="O124"/>
      <c r="P124"/>
      <c r="Q124"/>
      <c r="R124"/>
      <c r="S124"/>
    </row>
    <row r="125" spans="11:19" ht="13.5" thickBot="1" x14ac:dyDescent="0.25">
      <c r="K125" s="77">
        <v>31</v>
      </c>
      <c r="L125" s="77">
        <v>11.881483691246565</v>
      </c>
      <c r="M125" s="77">
        <v>0.81851630875343417</v>
      </c>
      <c r="N125"/>
      <c r="O125"/>
      <c r="P125"/>
      <c r="Q125"/>
      <c r="R125"/>
      <c r="S125"/>
    </row>
    <row r="128" spans="11:19" ht="9.75" customHeight="1" x14ac:dyDescent="0.2"/>
  </sheetData>
  <mergeCells count="1">
    <mergeCell ref="A1:G1"/>
  </mergeCells>
  <pageMargins left="0.7" right="0.7" top="0.75" bottom="0.75" header="0.3" footer="0.3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59999389629810485"/>
  </sheetPr>
  <dimension ref="A1:AQ302"/>
  <sheetViews>
    <sheetView topLeftCell="A244" zoomScale="84" zoomScaleNormal="84" workbookViewId="0">
      <selection activeCell="C272" sqref="C272"/>
    </sheetView>
  </sheetViews>
  <sheetFormatPr baseColWidth="10" defaultColWidth="10.85546875" defaultRowHeight="12.75" x14ac:dyDescent="0.2"/>
  <cols>
    <col min="1" max="1" width="10.85546875" style="1"/>
    <col min="2" max="2" width="19.7109375" style="1" bestFit="1" customWidth="1"/>
    <col min="3" max="3" width="13.140625" style="1" bestFit="1" customWidth="1"/>
    <col min="4" max="4" width="14.140625" style="1" customWidth="1"/>
    <col min="5" max="6" width="13" style="1" bestFit="1" customWidth="1"/>
    <col min="7" max="7" width="18.5703125" style="1" customWidth="1"/>
    <col min="8" max="8" width="14.140625" style="1" customWidth="1"/>
    <col min="9" max="9" width="10.85546875" style="1"/>
    <col min="10" max="11" width="13.7109375" style="1" bestFit="1" customWidth="1"/>
    <col min="12" max="12" width="14.140625" style="1" customWidth="1"/>
    <col min="13" max="14" width="13.7109375" style="1" bestFit="1" customWidth="1"/>
    <col min="15" max="15" width="13.42578125" style="1" bestFit="1" customWidth="1"/>
    <col min="16" max="17" width="14" style="1" bestFit="1" customWidth="1"/>
    <col min="18" max="24" width="10.85546875" style="1"/>
    <col min="25" max="27" width="13" style="1" bestFit="1" customWidth="1"/>
    <col min="28" max="28" width="11.42578125" style="1" bestFit="1" customWidth="1"/>
    <col min="29" max="29" width="11" style="1" bestFit="1" customWidth="1"/>
    <col min="30" max="16384" width="10.85546875" style="1"/>
  </cols>
  <sheetData>
    <row r="1" spans="1:7" ht="20.25" x14ac:dyDescent="0.2">
      <c r="A1" s="139" t="s">
        <v>86</v>
      </c>
      <c r="B1" s="139"/>
      <c r="C1" s="139"/>
      <c r="D1" s="139"/>
      <c r="E1" s="139"/>
      <c r="F1" s="139"/>
      <c r="G1" s="139"/>
    </row>
    <row r="2" spans="1:7" ht="13.5" thickBot="1" x14ac:dyDescent="0.25"/>
    <row r="3" spans="1:7" x14ac:dyDescent="0.2">
      <c r="A3" s="2"/>
      <c r="B3" s="19" t="s">
        <v>0</v>
      </c>
      <c r="C3" s="3" t="s">
        <v>1</v>
      </c>
      <c r="D3" s="10" t="s">
        <v>2</v>
      </c>
      <c r="E3" s="10" t="s">
        <v>3</v>
      </c>
      <c r="F3" s="10" t="s">
        <v>4</v>
      </c>
      <c r="G3" s="10" t="s">
        <v>5</v>
      </c>
    </row>
    <row r="4" spans="1:7" x14ac:dyDescent="0.2">
      <c r="A4" s="4"/>
      <c r="B4" s="20"/>
      <c r="C4" s="5" t="s">
        <v>6</v>
      </c>
      <c r="D4" s="6" t="s">
        <v>7</v>
      </c>
      <c r="E4" s="6" t="s">
        <v>8</v>
      </c>
      <c r="F4" s="6" t="s">
        <v>9</v>
      </c>
      <c r="G4" s="6" t="s">
        <v>10</v>
      </c>
    </row>
    <row r="5" spans="1:7" ht="16.5" thickBot="1" x14ac:dyDescent="0.35">
      <c r="A5" s="4" t="s">
        <v>11</v>
      </c>
      <c r="B5" s="21"/>
      <c r="C5" s="22" t="s">
        <v>46</v>
      </c>
      <c r="D5" s="23" t="s">
        <v>47</v>
      </c>
      <c r="E5" s="24" t="s">
        <v>48</v>
      </c>
      <c r="F5" s="24" t="s">
        <v>49</v>
      </c>
      <c r="G5" s="25" t="s">
        <v>50</v>
      </c>
    </row>
    <row r="6" spans="1:7" x14ac:dyDescent="0.2">
      <c r="A6" s="7">
        <v>1</v>
      </c>
      <c r="B6" s="26" t="s">
        <v>12</v>
      </c>
      <c r="C6" s="27">
        <v>11600</v>
      </c>
      <c r="D6" s="28">
        <v>846</v>
      </c>
      <c r="E6" s="28">
        <v>32</v>
      </c>
      <c r="F6" s="28">
        <v>650</v>
      </c>
      <c r="G6" s="29">
        <v>5.7</v>
      </c>
    </row>
    <row r="7" spans="1:7" x14ac:dyDescent="0.2">
      <c r="A7" s="8">
        <v>2</v>
      </c>
      <c r="B7" s="30" t="s">
        <v>13</v>
      </c>
      <c r="C7" s="31">
        <v>12490</v>
      </c>
      <c r="D7" s="32">
        <v>993</v>
      </c>
      <c r="E7" s="32">
        <v>39</v>
      </c>
      <c r="F7" s="32">
        <v>790</v>
      </c>
      <c r="G7" s="14">
        <v>5.8</v>
      </c>
    </row>
    <row r="8" spans="1:7" x14ac:dyDescent="0.2">
      <c r="A8" s="8">
        <v>3</v>
      </c>
      <c r="B8" s="30" t="s">
        <v>14</v>
      </c>
      <c r="C8" s="31">
        <v>10450</v>
      </c>
      <c r="D8" s="32">
        <v>899</v>
      </c>
      <c r="E8" s="32">
        <v>29</v>
      </c>
      <c r="F8" s="32">
        <v>730</v>
      </c>
      <c r="G8" s="14">
        <v>6.1</v>
      </c>
    </row>
    <row r="9" spans="1:7" x14ac:dyDescent="0.2">
      <c r="A9" s="8">
        <v>4</v>
      </c>
      <c r="B9" s="30" t="s">
        <v>15</v>
      </c>
      <c r="C9" s="31">
        <v>17140</v>
      </c>
      <c r="D9" s="32">
        <v>1390</v>
      </c>
      <c r="E9" s="32">
        <v>44</v>
      </c>
      <c r="F9" s="32">
        <v>955</v>
      </c>
      <c r="G9" s="14">
        <v>6.5</v>
      </c>
    </row>
    <row r="10" spans="1:7" x14ac:dyDescent="0.2">
      <c r="A10" s="8">
        <v>5</v>
      </c>
      <c r="B10" s="30" t="s">
        <v>16</v>
      </c>
      <c r="C10" s="31">
        <v>14825</v>
      </c>
      <c r="D10" s="32">
        <v>1195</v>
      </c>
      <c r="E10" s="32">
        <v>33</v>
      </c>
      <c r="F10" s="32">
        <v>895</v>
      </c>
      <c r="G10" s="14">
        <v>6.8</v>
      </c>
    </row>
    <row r="11" spans="1:7" x14ac:dyDescent="0.2">
      <c r="A11" s="8">
        <v>6</v>
      </c>
      <c r="B11" s="30" t="s">
        <v>17</v>
      </c>
      <c r="C11" s="31">
        <v>13730</v>
      </c>
      <c r="D11" s="32">
        <v>658</v>
      </c>
      <c r="E11" s="32">
        <v>32</v>
      </c>
      <c r="F11" s="32">
        <v>740</v>
      </c>
      <c r="G11" s="14">
        <v>6.8</v>
      </c>
    </row>
    <row r="12" spans="1:7" x14ac:dyDescent="0.2">
      <c r="A12" s="8">
        <v>7</v>
      </c>
      <c r="B12" s="30" t="s">
        <v>18</v>
      </c>
      <c r="C12" s="31">
        <v>19490</v>
      </c>
      <c r="D12" s="32">
        <v>1331</v>
      </c>
      <c r="E12" s="32">
        <v>55</v>
      </c>
      <c r="F12" s="32">
        <v>1010</v>
      </c>
      <c r="G12" s="14">
        <v>7.1</v>
      </c>
    </row>
    <row r="13" spans="1:7" x14ac:dyDescent="0.2">
      <c r="A13" s="8">
        <v>8</v>
      </c>
      <c r="B13" s="30" t="s">
        <v>19</v>
      </c>
      <c r="C13" s="31">
        <v>285000</v>
      </c>
      <c r="D13" s="32">
        <v>5474</v>
      </c>
      <c r="E13" s="32">
        <v>325</v>
      </c>
      <c r="F13" s="32">
        <v>1690</v>
      </c>
      <c r="G13" s="14">
        <v>21.3</v>
      </c>
    </row>
    <row r="14" spans="1:7" x14ac:dyDescent="0.2">
      <c r="A14" s="8">
        <v>9</v>
      </c>
      <c r="B14" s="30" t="s">
        <v>20</v>
      </c>
      <c r="C14" s="31">
        <v>183900</v>
      </c>
      <c r="D14" s="32">
        <v>5987</v>
      </c>
      <c r="E14" s="32">
        <v>300</v>
      </c>
      <c r="F14" s="32">
        <v>2250</v>
      </c>
      <c r="G14" s="14">
        <v>18.7</v>
      </c>
    </row>
    <row r="15" spans="1:7" x14ac:dyDescent="0.2">
      <c r="A15" s="8">
        <v>10</v>
      </c>
      <c r="B15" s="30" t="s">
        <v>21</v>
      </c>
      <c r="C15" s="31">
        <v>92500</v>
      </c>
      <c r="D15" s="32">
        <v>2789</v>
      </c>
      <c r="E15" s="32">
        <v>209</v>
      </c>
      <c r="F15" s="32">
        <v>1485</v>
      </c>
      <c r="G15" s="14">
        <v>14.5</v>
      </c>
    </row>
    <row r="16" spans="1:7" x14ac:dyDescent="0.2">
      <c r="A16" s="8">
        <v>11</v>
      </c>
      <c r="B16" s="30" t="s">
        <v>22</v>
      </c>
      <c r="C16" s="31">
        <v>25000</v>
      </c>
      <c r="D16" s="32">
        <v>1597</v>
      </c>
      <c r="E16" s="32">
        <v>74</v>
      </c>
      <c r="F16" s="32">
        <v>1080</v>
      </c>
      <c r="G16" s="14">
        <v>7.4</v>
      </c>
    </row>
    <row r="17" spans="1:7" x14ac:dyDescent="0.2">
      <c r="A17" s="8">
        <v>12</v>
      </c>
      <c r="B17" s="30" t="s">
        <v>23</v>
      </c>
      <c r="C17" s="31">
        <v>22350</v>
      </c>
      <c r="D17" s="32">
        <v>1761</v>
      </c>
      <c r="E17" s="32">
        <v>74</v>
      </c>
      <c r="F17" s="32">
        <v>1100</v>
      </c>
      <c r="G17" s="14">
        <v>9</v>
      </c>
    </row>
    <row r="18" spans="1:7" x14ac:dyDescent="0.2">
      <c r="A18" s="8">
        <v>13</v>
      </c>
      <c r="B18" s="30" t="s">
        <v>24</v>
      </c>
      <c r="C18" s="31">
        <v>36600</v>
      </c>
      <c r="D18" s="32">
        <v>2165</v>
      </c>
      <c r="E18" s="32">
        <v>101</v>
      </c>
      <c r="F18" s="32">
        <v>1500</v>
      </c>
      <c r="G18" s="14">
        <v>11.7</v>
      </c>
    </row>
    <row r="19" spans="1:7" x14ac:dyDescent="0.2">
      <c r="A19" s="8">
        <v>14</v>
      </c>
      <c r="B19" s="30" t="s">
        <v>25</v>
      </c>
      <c r="C19" s="31">
        <v>22500</v>
      </c>
      <c r="D19" s="32">
        <v>1983</v>
      </c>
      <c r="E19" s="32">
        <v>85</v>
      </c>
      <c r="F19" s="32">
        <v>1075</v>
      </c>
      <c r="G19" s="14">
        <v>9.5</v>
      </c>
    </row>
    <row r="20" spans="1:7" x14ac:dyDescent="0.2">
      <c r="A20" s="8">
        <v>15</v>
      </c>
      <c r="B20" s="30" t="s">
        <v>26</v>
      </c>
      <c r="C20" s="31">
        <v>31580</v>
      </c>
      <c r="D20" s="32">
        <v>1984</v>
      </c>
      <c r="E20" s="32">
        <v>85</v>
      </c>
      <c r="F20" s="32">
        <v>1155</v>
      </c>
      <c r="G20" s="14">
        <v>9.5</v>
      </c>
    </row>
    <row r="21" spans="1:7" x14ac:dyDescent="0.2">
      <c r="A21" s="8">
        <v>16</v>
      </c>
      <c r="B21" s="30" t="s">
        <v>27</v>
      </c>
      <c r="C21" s="31">
        <v>28750</v>
      </c>
      <c r="D21" s="32">
        <v>1998</v>
      </c>
      <c r="E21" s="32">
        <v>89</v>
      </c>
      <c r="F21" s="32">
        <v>1140</v>
      </c>
      <c r="G21" s="14">
        <v>8.8000000000000007</v>
      </c>
    </row>
    <row r="22" spans="1:7" x14ac:dyDescent="0.2">
      <c r="A22" s="8">
        <v>17</v>
      </c>
      <c r="B22" s="30" t="s">
        <v>28</v>
      </c>
      <c r="C22" s="31">
        <v>22600</v>
      </c>
      <c r="D22" s="32">
        <v>1580</v>
      </c>
      <c r="E22" s="32">
        <v>65</v>
      </c>
      <c r="F22" s="32">
        <v>1080</v>
      </c>
      <c r="G22" s="14">
        <v>9.3000000000000007</v>
      </c>
    </row>
    <row r="23" spans="1:7" x14ac:dyDescent="0.2">
      <c r="A23" s="8">
        <v>18</v>
      </c>
      <c r="B23" s="30" t="s">
        <v>29</v>
      </c>
      <c r="C23" s="31">
        <v>20300</v>
      </c>
      <c r="D23" s="32">
        <v>1390</v>
      </c>
      <c r="E23" s="32">
        <v>54</v>
      </c>
      <c r="F23" s="32">
        <v>1110</v>
      </c>
      <c r="G23" s="14">
        <v>8.6</v>
      </c>
    </row>
    <row r="24" spans="1:7" x14ac:dyDescent="0.2">
      <c r="A24" s="8">
        <v>19</v>
      </c>
      <c r="B24" s="30" t="s">
        <v>30</v>
      </c>
      <c r="C24" s="31">
        <v>19900</v>
      </c>
      <c r="D24" s="32">
        <v>1396</v>
      </c>
      <c r="E24" s="32">
        <v>66</v>
      </c>
      <c r="F24" s="32">
        <v>1140</v>
      </c>
      <c r="G24" s="14">
        <v>7.7</v>
      </c>
    </row>
    <row r="25" spans="1:7" x14ac:dyDescent="0.2">
      <c r="A25" s="8">
        <v>20</v>
      </c>
      <c r="B25" s="30" t="s">
        <v>31</v>
      </c>
      <c r="C25" s="31">
        <v>39800</v>
      </c>
      <c r="D25" s="32">
        <v>2435</v>
      </c>
      <c r="E25" s="32">
        <v>106</v>
      </c>
      <c r="F25" s="32">
        <v>1370</v>
      </c>
      <c r="G25" s="14">
        <v>10.8</v>
      </c>
    </row>
    <row r="26" spans="1:7" x14ac:dyDescent="0.2">
      <c r="A26" s="8">
        <v>21</v>
      </c>
      <c r="B26" s="30" t="s">
        <v>32</v>
      </c>
      <c r="C26" s="31">
        <v>19740</v>
      </c>
      <c r="D26" s="32">
        <v>1242</v>
      </c>
      <c r="E26" s="32">
        <v>55</v>
      </c>
      <c r="F26" s="32">
        <v>940</v>
      </c>
      <c r="G26" s="14">
        <v>6.6</v>
      </c>
    </row>
    <row r="27" spans="1:7" x14ac:dyDescent="0.2">
      <c r="A27" s="8">
        <v>22</v>
      </c>
      <c r="B27" s="30" t="s">
        <v>33</v>
      </c>
      <c r="C27" s="31">
        <v>38990</v>
      </c>
      <c r="D27" s="32">
        <v>2972</v>
      </c>
      <c r="E27" s="32">
        <v>107</v>
      </c>
      <c r="F27" s="32">
        <v>1400</v>
      </c>
      <c r="G27" s="14">
        <v>11.7</v>
      </c>
    </row>
    <row r="28" spans="1:7" x14ac:dyDescent="0.2">
      <c r="A28" s="8">
        <v>23</v>
      </c>
      <c r="B28" s="30" t="s">
        <v>34</v>
      </c>
      <c r="C28" s="31">
        <v>50800</v>
      </c>
      <c r="D28" s="32">
        <v>2958</v>
      </c>
      <c r="E28" s="32">
        <v>150</v>
      </c>
      <c r="F28" s="32">
        <v>1550</v>
      </c>
      <c r="G28" s="14">
        <v>11.9</v>
      </c>
    </row>
    <row r="29" spans="1:7" x14ac:dyDescent="0.2">
      <c r="A29" s="8">
        <v>24</v>
      </c>
      <c r="B29" s="30" t="s">
        <v>35</v>
      </c>
      <c r="C29" s="31">
        <v>36200</v>
      </c>
      <c r="D29" s="32">
        <v>2497</v>
      </c>
      <c r="E29" s="32">
        <v>122</v>
      </c>
      <c r="F29" s="32">
        <v>1330</v>
      </c>
      <c r="G29" s="14">
        <v>10.8</v>
      </c>
    </row>
    <row r="30" spans="1:7" x14ac:dyDescent="0.2">
      <c r="A30" s="8">
        <v>25</v>
      </c>
      <c r="B30" s="30" t="s">
        <v>36</v>
      </c>
      <c r="C30" s="31">
        <v>31990</v>
      </c>
      <c r="D30" s="32">
        <v>1998</v>
      </c>
      <c r="E30" s="32">
        <v>66</v>
      </c>
      <c r="F30" s="32">
        <v>1300</v>
      </c>
      <c r="G30" s="14">
        <v>7.6</v>
      </c>
    </row>
    <row r="31" spans="1:7" x14ac:dyDescent="0.2">
      <c r="A31" s="8">
        <v>26</v>
      </c>
      <c r="B31" s="30" t="s">
        <v>37</v>
      </c>
      <c r="C31" s="31">
        <v>47700</v>
      </c>
      <c r="D31" s="32">
        <v>2496</v>
      </c>
      <c r="E31" s="32">
        <v>125</v>
      </c>
      <c r="F31" s="32">
        <v>1670</v>
      </c>
      <c r="G31" s="14">
        <v>11.3</v>
      </c>
    </row>
    <row r="32" spans="1:7" x14ac:dyDescent="0.2">
      <c r="A32" s="8">
        <v>27</v>
      </c>
      <c r="B32" s="30" t="s">
        <v>38</v>
      </c>
      <c r="C32" s="31">
        <v>36950</v>
      </c>
      <c r="D32" s="32">
        <v>1998</v>
      </c>
      <c r="E32" s="32">
        <v>89</v>
      </c>
      <c r="F32" s="32">
        <v>1560</v>
      </c>
      <c r="G32" s="14">
        <v>10.8</v>
      </c>
    </row>
    <row r="33" spans="1:32" x14ac:dyDescent="0.2">
      <c r="A33" s="8">
        <v>28</v>
      </c>
      <c r="B33" s="30" t="s">
        <v>39</v>
      </c>
      <c r="C33" s="31">
        <v>26950</v>
      </c>
      <c r="D33" s="32">
        <v>1997</v>
      </c>
      <c r="E33" s="32">
        <v>92</v>
      </c>
      <c r="F33" s="32">
        <v>1240</v>
      </c>
      <c r="G33" s="14">
        <v>9.1999999999999993</v>
      </c>
    </row>
    <row r="34" spans="1:32" x14ac:dyDescent="0.2">
      <c r="A34" s="8">
        <v>29</v>
      </c>
      <c r="B34" s="30" t="s">
        <v>40</v>
      </c>
      <c r="C34" s="31">
        <v>36400</v>
      </c>
      <c r="D34" s="32">
        <v>1984</v>
      </c>
      <c r="E34" s="32">
        <v>85</v>
      </c>
      <c r="F34" s="32">
        <v>1635</v>
      </c>
      <c r="G34" s="14">
        <v>11.6</v>
      </c>
    </row>
    <row r="35" spans="1:32" x14ac:dyDescent="0.2">
      <c r="A35" s="8">
        <v>30</v>
      </c>
      <c r="B35" s="30" t="s">
        <v>41</v>
      </c>
      <c r="C35" s="31">
        <v>50900</v>
      </c>
      <c r="D35" s="32">
        <v>2438</v>
      </c>
      <c r="E35" s="32">
        <v>97</v>
      </c>
      <c r="F35" s="32">
        <v>1800</v>
      </c>
      <c r="G35" s="14">
        <v>12.8</v>
      </c>
    </row>
    <row r="36" spans="1:32" ht="13.5" thickBot="1" x14ac:dyDescent="0.25">
      <c r="A36" s="9">
        <v>31</v>
      </c>
      <c r="B36" s="33" t="s">
        <v>42</v>
      </c>
      <c r="C36" s="34">
        <v>49300</v>
      </c>
      <c r="D36" s="35">
        <v>2473</v>
      </c>
      <c r="E36" s="35">
        <v>125</v>
      </c>
      <c r="F36" s="35">
        <v>1570</v>
      </c>
      <c r="G36" s="36">
        <v>12.7</v>
      </c>
    </row>
    <row r="38" spans="1:32" s="18" customFormat="1" ht="26.25" x14ac:dyDescent="0.4">
      <c r="A38" s="116" t="s">
        <v>251</v>
      </c>
      <c r="B38"/>
      <c r="C38"/>
      <c r="D38"/>
      <c r="E38"/>
      <c r="G38"/>
      <c r="H38" s="1"/>
      <c r="I38" s="1"/>
      <c r="J38" s="18" t="s">
        <v>196</v>
      </c>
      <c r="K38" s="1"/>
    </row>
    <row r="39" spans="1:32" s="18" customFormat="1" ht="26.25" x14ac:dyDescent="0.4">
      <c r="A39" s="89" t="s">
        <v>204</v>
      </c>
      <c r="C39" t="s">
        <v>227</v>
      </c>
      <c r="D39"/>
      <c r="E39"/>
      <c r="G39" s="92" t="s">
        <v>201</v>
      </c>
      <c r="H39"/>
      <c r="I39"/>
      <c r="J39" s="1"/>
      <c r="K39" s="1"/>
      <c r="P39" s="89"/>
      <c r="Q39" s="89"/>
      <c r="AF39" s="89" t="s">
        <v>203</v>
      </c>
    </row>
    <row r="40" spans="1:32" s="18" customFormat="1" ht="26.25" x14ac:dyDescent="0.4">
      <c r="C40" t="s">
        <v>252</v>
      </c>
      <c r="D40"/>
      <c r="E40"/>
      <c r="G40" s="92" t="s">
        <v>202</v>
      </c>
      <c r="H40"/>
      <c r="I40"/>
      <c r="J40" s="1"/>
      <c r="K40" s="1"/>
      <c r="P40" s="89"/>
      <c r="Q40" s="89"/>
      <c r="V40" s="89"/>
      <c r="AF40" s="89" t="s">
        <v>201</v>
      </c>
    </row>
    <row r="41" spans="1:32" s="91" customFormat="1" ht="15.75" x14ac:dyDescent="0.25">
      <c r="A41" s="90" t="s">
        <v>228</v>
      </c>
      <c r="V41" s="89"/>
      <c r="AF41" s="89" t="s">
        <v>202</v>
      </c>
    </row>
    <row r="42" spans="1:32" s="18" customFormat="1" ht="26.25" x14ac:dyDescent="0.4">
      <c r="A42" s="69"/>
      <c r="B42" s="89" t="s">
        <v>229</v>
      </c>
      <c r="C42" s="96" t="s">
        <v>306</v>
      </c>
      <c r="D42" s="96"/>
      <c r="E42" s="96"/>
      <c r="F42" s="96"/>
      <c r="G42" s="96"/>
      <c r="H42" s="96"/>
    </row>
    <row r="43" spans="1:32" s="18" customFormat="1" ht="26.25" x14ac:dyDescent="0.4">
      <c r="A43" s="69"/>
      <c r="B43" s="89"/>
    </row>
    <row r="44" spans="1:32" s="18" customFormat="1" ht="15" customHeight="1" x14ac:dyDescent="0.4">
      <c r="A44" s="93" t="s">
        <v>206</v>
      </c>
      <c r="B44" s="93"/>
      <c r="C44" s="93"/>
      <c r="D44" s="93"/>
      <c r="E44" s="93"/>
      <c r="F44" s="94" t="s">
        <v>205</v>
      </c>
      <c r="G44" s="95" t="s">
        <v>307</v>
      </c>
      <c r="H44" s="93"/>
    </row>
    <row r="45" spans="1:32" s="18" customFormat="1" ht="19.5" customHeight="1" x14ac:dyDescent="0.4">
      <c r="A45" s="93" t="s">
        <v>209</v>
      </c>
      <c r="I45" s="93"/>
    </row>
    <row r="46" spans="1:32" s="18" customFormat="1" ht="15" customHeight="1" x14ac:dyDescent="0.4">
      <c r="A46" s="93" t="s">
        <v>96</v>
      </c>
      <c r="B46" s="93"/>
      <c r="C46" s="93"/>
      <c r="D46" s="93"/>
      <c r="E46" s="93"/>
      <c r="F46" s="93"/>
      <c r="G46" s="93"/>
      <c r="H46" s="93"/>
      <c r="I46" s="93"/>
    </row>
    <row r="47" spans="1:32" s="18" customFormat="1" ht="33" customHeight="1" x14ac:dyDescent="0.4"/>
    <row r="48" spans="1:32" s="18" customFormat="1" ht="30.75" customHeight="1" x14ac:dyDescent="0.4">
      <c r="A48" s="101" t="s">
        <v>208</v>
      </c>
      <c r="B48" s="102"/>
      <c r="C48" s="102"/>
      <c r="D48" s="102"/>
      <c r="E48" s="103"/>
      <c r="F48" s="98"/>
      <c r="G48" s="98"/>
    </row>
    <row r="49" spans="1:29" s="18" customFormat="1" ht="26.25" customHeight="1" x14ac:dyDescent="0.4">
      <c r="A49" s="105" t="s">
        <v>207</v>
      </c>
      <c r="B49" s="97"/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</row>
    <row r="50" spans="1:29" s="18" customFormat="1" ht="18.75" customHeight="1" thickBot="1" x14ac:dyDescent="0.45">
      <c r="P50" s="97"/>
      <c r="Q50" s="97"/>
      <c r="R50" s="97"/>
      <c r="S50" s="97"/>
      <c r="T50" s="97"/>
      <c r="U50" s="97"/>
      <c r="V50" s="97"/>
      <c r="W50" s="97"/>
      <c r="X50" s="97"/>
      <c r="Y50" s="97"/>
      <c r="Z50" s="97"/>
      <c r="AA50" s="97"/>
      <c r="AB50" s="97"/>
    </row>
    <row r="51" spans="1:29" ht="13.5" thickBot="1" x14ac:dyDescent="0.25">
      <c r="B51" s="58" t="s">
        <v>45</v>
      </c>
      <c r="C51" s="59" t="s">
        <v>51</v>
      </c>
      <c r="D51" s="59" t="s">
        <v>52</v>
      </c>
      <c r="E51" s="59" t="s">
        <v>53</v>
      </c>
      <c r="F51" s="59" t="s">
        <v>54</v>
      </c>
      <c r="G51" s="59" t="s">
        <v>78</v>
      </c>
      <c r="H51" s="59" t="s">
        <v>79</v>
      </c>
      <c r="I51" s="59" t="s">
        <v>80</v>
      </c>
      <c r="J51" s="59" t="s">
        <v>81</v>
      </c>
      <c r="K51" s="59" t="s">
        <v>55</v>
      </c>
      <c r="L51" s="59" t="s">
        <v>56</v>
      </c>
      <c r="M51" s="59" t="s">
        <v>57</v>
      </c>
      <c r="N51" s="59" t="s">
        <v>58</v>
      </c>
      <c r="O51" s="59" t="s">
        <v>59</v>
      </c>
      <c r="P51" s="59" t="s">
        <v>60</v>
      </c>
      <c r="Q51" s="59" t="s">
        <v>61</v>
      </c>
      <c r="R51" s="59" t="s">
        <v>62</v>
      </c>
      <c r="S51" s="59" t="s">
        <v>63</v>
      </c>
      <c r="T51" s="60" t="s">
        <v>64</v>
      </c>
    </row>
    <row r="52" spans="1:29" customFormat="1" x14ac:dyDescent="0.2">
      <c r="B52" s="38">
        <f t="shared" ref="B52:B81" si="0">G6</f>
        <v>5.7</v>
      </c>
      <c r="C52" s="39">
        <f t="shared" ref="C52:F81" si="1">C6</f>
        <v>11600</v>
      </c>
      <c r="D52" s="39">
        <f t="shared" si="1"/>
        <v>846</v>
      </c>
      <c r="E52" s="39">
        <f t="shared" si="1"/>
        <v>32</v>
      </c>
      <c r="F52" s="39">
        <f t="shared" si="1"/>
        <v>650</v>
      </c>
      <c r="G52" s="40">
        <f>C52^2</f>
        <v>134560000</v>
      </c>
      <c r="H52" s="40">
        <f>D52^2</f>
        <v>715716</v>
      </c>
      <c r="I52" s="40">
        <f>E52^2</f>
        <v>1024</v>
      </c>
      <c r="J52" s="40">
        <f>F52^2</f>
        <v>422500</v>
      </c>
      <c r="K52" s="40">
        <f>C52*D52</f>
        <v>9813600</v>
      </c>
      <c r="L52" s="40">
        <f>C52*E52</f>
        <v>371200</v>
      </c>
      <c r="M52" s="40">
        <f>C52*F52</f>
        <v>7540000</v>
      </c>
      <c r="N52" s="40">
        <f>D52*E52</f>
        <v>27072</v>
      </c>
      <c r="O52" s="40">
        <f>D52*F52</f>
        <v>549900</v>
      </c>
      <c r="P52" s="40">
        <f>E52*F52</f>
        <v>20800</v>
      </c>
      <c r="Q52" s="40">
        <f>$B52*C52</f>
        <v>66120</v>
      </c>
      <c r="R52" s="40">
        <f>B52*D52</f>
        <v>4822.2</v>
      </c>
      <c r="S52" s="40">
        <f>$B52*E52</f>
        <v>182.4</v>
      </c>
      <c r="T52" s="40">
        <f>$B52*F52</f>
        <v>3705</v>
      </c>
      <c r="V52" s="1"/>
      <c r="W52" s="1"/>
      <c r="X52" s="1"/>
      <c r="Y52" s="1"/>
      <c r="Z52" s="1"/>
      <c r="AA52" s="1"/>
      <c r="AB52" s="1"/>
      <c r="AC52" s="1"/>
    </row>
    <row r="53" spans="1:29" customFormat="1" x14ac:dyDescent="0.2">
      <c r="B53" s="38">
        <f t="shared" si="0"/>
        <v>5.8</v>
      </c>
      <c r="C53" s="39">
        <f t="shared" si="1"/>
        <v>12490</v>
      </c>
      <c r="D53" s="39">
        <f t="shared" si="1"/>
        <v>993</v>
      </c>
      <c r="E53" s="39">
        <f t="shared" si="1"/>
        <v>39</v>
      </c>
      <c r="F53" s="39">
        <f t="shared" si="1"/>
        <v>790</v>
      </c>
      <c r="G53" s="40">
        <f>C53^2</f>
        <v>156000100</v>
      </c>
      <c r="H53" s="40">
        <f t="shared" ref="H53:H82" si="2">D53^2</f>
        <v>986049</v>
      </c>
      <c r="I53" s="40">
        <f t="shared" ref="I53:I82" si="3">E53^2</f>
        <v>1521</v>
      </c>
      <c r="J53" s="40">
        <f t="shared" ref="J53:J82" si="4">F53^2</f>
        <v>624100</v>
      </c>
      <c r="K53" s="40">
        <f t="shared" ref="K53:K82" si="5">C53*D53</f>
        <v>12402570</v>
      </c>
      <c r="L53" s="40">
        <f t="shared" ref="L53:L82" si="6">C53*E53</f>
        <v>487110</v>
      </c>
      <c r="M53" s="40">
        <f t="shared" ref="M53:M82" si="7">C53*F53</f>
        <v>9867100</v>
      </c>
      <c r="N53" s="40">
        <f t="shared" ref="N53:N82" si="8">D53*E53</f>
        <v>38727</v>
      </c>
      <c r="O53" s="40">
        <f t="shared" ref="O53:O82" si="9">D53*F53</f>
        <v>784470</v>
      </c>
      <c r="P53" s="40">
        <f t="shared" ref="P53:P82" si="10">E53*F53</f>
        <v>30810</v>
      </c>
      <c r="Q53" s="40">
        <f t="shared" ref="Q53:Q82" si="11">B53*C53</f>
        <v>72442</v>
      </c>
      <c r="R53" s="40">
        <f t="shared" ref="R53:S82" si="12">$B53*D53</f>
        <v>5759.4</v>
      </c>
      <c r="S53" s="40">
        <f t="shared" ref="S53:S67" si="13">$B53*E53</f>
        <v>226.2</v>
      </c>
      <c r="T53" s="40">
        <f t="shared" ref="T53:T81" si="14">$B53*F53</f>
        <v>4582</v>
      </c>
      <c r="V53" s="1"/>
      <c r="W53" s="1"/>
      <c r="X53" s="1"/>
      <c r="Y53" s="1"/>
      <c r="Z53" s="1"/>
      <c r="AA53" s="1"/>
      <c r="AB53" s="1"/>
      <c r="AC53" s="1"/>
    </row>
    <row r="54" spans="1:29" customFormat="1" x14ac:dyDescent="0.2">
      <c r="B54" s="38">
        <f t="shared" si="0"/>
        <v>6.1</v>
      </c>
      <c r="C54" s="39">
        <f t="shared" si="1"/>
        <v>10450</v>
      </c>
      <c r="D54" s="39">
        <f t="shared" si="1"/>
        <v>899</v>
      </c>
      <c r="E54" s="39">
        <f t="shared" si="1"/>
        <v>29</v>
      </c>
      <c r="F54" s="39">
        <f t="shared" si="1"/>
        <v>730</v>
      </c>
      <c r="G54" s="40">
        <f t="shared" ref="G54:G82" si="15">C54^2</f>
        <v>109202500</v>
      </c>
      <c r="H54" s="40">
        <f t="shared" si="2"/>
        <v>808201</v>
      </c>
      <c r="I54" s="40">
        <f t="shared" si="3"/>
        <v>841</v>
      </c>
      <c r="J54" s="40">
        <f t="shared" si="4"/>
        <v>532900</v>
      </c>
      <c r="K54" s="40">
        <f t="shared" si="5"/>
        <v>9394550</v>
      </c>
      <c r="L54" s="40">
        <f t="shared" si="6"/>
        <v>303050</v>
      </c>
      <c r="M54" s="40">
        <f t="shared" si="7"/>
        <v>7628500</v>
      </c>
      <c r="N54" s="40">
        <f t="shared" si="8"/>
        <v>26071</v>
      </c>
      <c r="O54" s="40">
        <f t="shared" si="9"/>
        <v>656270</v>
      </c>
      <c r="P54" s="40">
        <f t="shared" si="10"/>
        <v>21170</v>
      </c>
      <c r="Q54" s="40">
        <f t="shared" si="11"/>
        <v>63744.999999999993</v>
      </c>
      <c r="R54" s="40">
        <f t="shared" si="12"/>
        <v>5483.9</v>
      </c>
      <c r="S54" s="40">
        <f t="shared" si="13"/>
        <v>176.89999999999998</v>
      </c>
      <c r="T54" s="40">
        <f t="shared" si="14"/>
        <v>4453</v>
      </c>
      <c r="V54" s="1"/>
      <c r="W54" s="1"/>
      <c r="X54" s="1"/>
      <c r="Y54" s="1"/>
      <c r="Z54" s="1"/>
      <c r="AA54" s="1"/>
      <c r="AB54" s="1"/>
      <c r="AC54" s="1"/>
    </row>
    <row r="55" spans="1:29" customFormat="1" x14ac:dyDescent="0.2">
      <c r="B55" s="38">
        <f t="shared" si="0"/>
        <v>6.5</v>
      </c>
      <c r="C55" s="39">
        <f t="shared" si="1"/>
        <v>17140</v>
      </c>
      <c r="D55" s="39">
        <f t="shared" si="1"/>
        <v>1390</v>
      </c>
      <c r="E55" s="39">
        <f t="shared" si="1"/>
        <v>44</v>
      </c>
      <c r="F55" s="39">
        <f t="shared" si="1"/>
        <v>955</v>
      </c>
      <c r="G55" s="40">
        <f t="shared" si="15"/>
        <v>293779600</v>
      </c>
      <c r="H55" s="40">
        <f t="shared" si="2"/>
        <v>1932100</v>
      </c>
      <c r="I55" s="40">
        <f t="shared" si="3"/>
        <v>1936</v>
      </c>
      <c r="J55" s="40">
        <f t="shared" si="4"/>
        <v>912025</v>
      </c>
      <c r="K55" s="40">
        <f t="shared" si="5"/>
        <v>23824600</v>
      </c>
      <c r="L55" s="40">
        <f t="shared" si="6"/>
        <v>754160</v>
      </c>
      <c r="M55" s="40">
        <f t="shared" si="7"/>
        <v>16368700</v>
      </c>
      <c r="N55" s="40">
        <f t="shared" si="8"/>
        <v>61160</v>
      </c>
      <c r="O55" s="40">
        <f t="shared" si="9"/>
        <v>1327450</v>
      </c>
      <c r="P55" s="40">
        <f t="shared" si="10"/>
        <v>42020</v>
      </c>
      <c r="Q55" s="40">
        <f t="shared" si="11"/>
        <v>111410</v>
      </c>
      <c r="R55" s="40">
        <f t="shared" si="12"/>
        <v>9035</v>
      </c>
      <c r="S55" s="40">
        <f t="shared" si="13"/>
        <v>286</v>
      </c>
      <c r="T55" s="40">
        <f t="shared" si="14"/>
        <v>6207.5</v>
      </c>
      <c r="V55" s="1"/>
      <c r="W55" s="1"/>
      <c r="X55" s="1"/>
      <c r="Y55" s="1"/>
      <c r="Z55" s="1"/>
      <c r="AA55" s="1"/>
      <c r="AB55" s="1"/>
      <c r="AC55" s="1"/>
    </row>
    <row r="56" spans="1:29" customFormat="1" x14ac:dyDescent="0.2">
      <c r="B56" s="38">
        <f t="shared" si="0"/>
        <v>6.8</v>
      </c>
      <c r="C56" s="39">
        <f t="shared" si="1"/>
        <v>14825</v>
      </c>
      <c r="D56" s="39">
        <f t="shared" si="1"/>
        <v>1195</v>
      </c>
      <c r="E56" s="39">
        <f t="shared" si="1"/>
        <v>33</v>
      </c>
      <c r="F56" s="39">
        <f t="shared" si="1"/>
        <v>895</v>
      </c>
      <c r="G56" s="40">
        <f t="shared" si="15"/>
        <v>219780625</v>
      </c>
      <c r="H56" s="40">
        <f t="shared" si="2"/>
        <v>1428025</v>
      </c>
      <c r="I56" s="40">
        <f t="shared" si="3"/>
        <v>1089</v>
      </c>
      <c r="J56" s="40">
        <f t="shared" si="4"/>
        <v>801025</v>
      </c>
      <c r="K56" s="40">
        <f t="shared" si="5"/>
        <v>17715875</v>
      </c>
      <c r="L56" s="40">
        <f t="shared" si="6"/>
        <v>489225</v>
      </c>
      <c r="M56" s="40">
        <f t="shared" si="7"/>
        <v>13268375</v>
      </c>
      <c r="N56" s="40">
        <f t="shared" si="8"/>
        <v>39435</v>
      </c>
      <c r="O56" s="40">
        <f t="shared" si="9"/>
        <v>1069525</v>
      </c>
      <c r="P56" s="40">
        <f t="shared" si="10"/>
        <v>29535</v>
      </c>
      <c r="Q56" s="40">
        <f t="shared" si="11"/>
        <v>100810</v>
      </c>
      <c r="R56" s="40">
        <f t="shared" si="12"/>
        <v>8126</v>
      </c>
      <c r="S56" s="40">
        <f t="shared" si="13"/>
        <v>224.4</v>
      </c>
      <c r="T56" s="40">
        <f t="shared" si="14"/>
        <v>6086</v>
      </c>
      <c r="V56" s="1"/>
      <c r="W56" s="1"/>
      <c r="X56" s="1"/>
      <c r="Y56" s="1"/>
      <c r="Z56" s="1"/>
      <c r="AA56" s="1"/>
      <c r="AB56" s="1"/>
      <c r="AC56" s="1"/>
    </row>
    <row r="57" spans="1:29" customFormat="1" x14ac:dyDescent="0.2">
      <c r="B57" s="38">
        <f t="shared" si="0"/>
        <v>6.8</v>
      </c>
      <c r="C57" s="39">
        <f t="shared" si="1"/>
        <v>13730</v>
      </c>
      <c r="D57" s="39">
        <f t="shared" si="1"/>
        <v>658</v>
      </c>
      <c r="E57" s="39">
        <f t="shared" si="1"/>
        <v>32</v>
      </c>
      <c r="F57" s="39">
        <f t="shared" si="1"/>
        <v>740</v>
      </c>
      <c r="G57" s="40">
        <f t="shared" si="15"/>
        <v>188512900</v>
      </c>
      <c r="H57" s="40">
        <f t="shared" si="2"/>
        <v>432964</v>
      </c>
      <c r="I57" s="40">
        <f t="shared" si="3"/>
        <v>1024</v>
      </c>
      <c r="J57" s="40">
        <f t="shared" si="4"/>
        <v>547600</v>
      </c>
      <c r="K57" s="40">
        <f t="shared" si="5"/>
        <v>9034340</v>
      </c>
      <c r="L57" s="40">
        <f t="shared" si="6"/>
        <v>439360</v>
      </c>
      <c r="M57" s="40">
        <f t="shared" si="7"/>
        <v>10160200</v>
      </c>
      <c r="N57" s="40">
        <f t="shared" si="8"/>
        <v>21056</v>
      </c>
      <c r="O57" s="40">
        <f t="shared" si="9"/>
        <v>486920</v>
      </c>
      <c r="P57" s="40">
        <f t="shared" si="10"/>
        <v>23680</v>
      </c>
      <c r="Q57" s="40">
        <f t="shared" si="11"/>
        <v>93364</v>
      </c>
      <c r="R57" s="40">
        <f t="shared" si="12"/>
        <v>4474.3999999999996</v>
      </c>
      <c r="S57" s="40">
        <f t="shared" si="13"/>
        <v>217.6</v>
      </c>
      <c r="T57" s="40">
        <f t="shared" si="14"/>
        <v>5032</v>
      </c>
      <c r="V57" s="1"/>
      <c r="W57" s="1"/>
      <c r="X57" s="1"/>
      <c r="Y57" s="1"/>
      <c r="Z57" s="1"/>
      <c r="AA57" s="1"/>
      <c r="AB57" s="1"/>
      <c r="AC57" s="1"/>
    </row>
    <row r="58" spans="1:29" customFormat="1" x14ac:dyDescent="0.2">
      <c r="B58" s="38">
        <f t="shared" si="0"/>
        <v>7.1</v>
      </c>
      <c r="C58" s="39">
        <f t="shared" si="1"/>
        <v>19490</v>
      </c>
      <c r="D58" s="39">
        <f t="shared" si="1"/>
        <v>1331</v>
      </c>
      <c r="E58" s="39">
        <f t="shared" si="1"/>
        <v>55</v>
      </c>
      <c r="F58" s="39">
        <f t="shared" si="1"/>
        <v>1010</v>
      </c>
      <c r="G58" s="40">
        <f t="shared" si="15"/>
        <v>379860100</v>
      </c>
      <c r="H58" s="40">
        <f t="shared" si="2"/>
        <v>1771561</v>
      </c>
      <c r="I58" s="40">
        <f t="shared" si="3"/>
        <v>3025</v>
      </c>
      <c r="J58" s="40">
        <f t="shared" si="4"/>
        <v>1020100</v>
      </c>
      <c r="K58" s="40">
        <f t="shared" si="5"/>
        <v>25941190</v>
      </c>
      <c r="L58" s="40">
        <f t="shared" si="6"/>
        <v>1071950</v>
      </c>
      <c r="M58" s="40">
        <f t="shared" si="7"/>
        <v>19684900</v>
      </c>
      <c r="N58" s="40">
        <f t="shared" si="8"/>
        <v>73205</v>
      </c>
      <c r="O58" s="40">
        <f t="shared" si="9"/>
        <v>1344310</v>
      </c>
      <c r="P58" s="40">
        <f t="shared" si="10"/>
        <v>55550</v>
      </c>
      <c r="Q58" s="40">
        <f t="shared" si="11"/>
        <v>138379</v>
      </c>
      <c r="R58" s="40">
        <f t="shared" si="12"/>
        <v>9450.1</v>
      </c>
      <c r="S58" s="40">
        <f t="shared" si="13"/>
        <v>390.5</v>
      </c>
      <c r="T58" s="40">
        <f t="shared" si="14"/>
        <v>7171</v>
      </c>
      <c r="V58" s="1"/>
      <c r="W58" s="1"/>
      <c r="X58" s="1"/>
      <c r="Y58" s="1"/>
      <c r="Z58" s="1"/>
      <c r="AA58" s="1"/>
      <c r="AB58" s="1"/>
      <c r="AC58" s="1"/>
    </row>
    <row r="59" spans="1:29" customFormat="1" x14ac:dyDescent="0.2">
      <c r="B59" s="38">
        <f t="shared" si="0"/>
        <v>21.3</v>
      </c>
      <c r="C59" s="39">
        <f t="shared" si="1"/>
        <v>285000</v>
      </c>
      <c r="D59" s="39">
        <f t="shared" si="1"/>
        <v>5474</v>
      </c>
      <c r="E59" s="39">
        <f t="shared" si="1"/>
        <v>325</v>
      </c>
      <c r="F59" s="39">
        <f t="shared" si="1"/>
        <v>1690</v>
      </c>
      <c r="G59" s="40">
        <f t="shared" si="15"/>
        <v>81225000000</v>
      </c>
      <c r="H59" s="40">
        <f t="shared" si="2"/>
        <v>29964676</v>
      </c>
      <c r="I59" s="40">
        <f t="shared" si="3"/>
        <v>105625</v>
      </c>
      <c r="J59" s="40">
        <f t="shared" si="4"/>
        <v>2856100</v>
      </c>
      <c r="K59" s="40">
        <f t="shared" si="5"/>
        <v>1560090000</v>
      </c>
      <c r="L59" s="40">
        <f t="shared" si="6"/>
        <v>92625000</v>
      </c>
      <c r="M59" s="40">
        <f t="shared" si="7"/>
        <v>481650000</v>
      </c>
      <c r="N59" s="40">
        <f t="shared" si="8"/>
        <v>1779050</v>
      </c>
      <c r="O59" s="40">
        <f t="shared" si="9"/>
        <v>9251060</v>
      </c>
      <c r="P59" s="40">
        <f t="shared" si="10"/>
        <v>549250</v>
      </c>
      <c r="Q59" s="40">
        <f t="shared" si="11"/>
        <v>6070500</v>
      </c>
      <c r="R59" s="40">
        <f t="shared" si="12"/>
        <v>116596.2</v>
      </c>
      <c r="S59" s="40">
        <f t="shared" si="13"/>
        <v>6922.5</v>
      </c>
      <c r="T59" s="40">
        <f t="shared" si="14"/>
        <v>35997</v>
      </c>
      <c r="V59" s="1"/>
      <c r="W59" s="1"/>
      <c r="X59" s="1"/>
      <c r="Y59" s="1"/>
      <c r="Z59" s="1"/>
      <c r="AA59" s="1"/>
      <c r="AB59" s="1"/>
      <c r="AC59" s="1"/>
    </row>
    <row r="60" spans="1:29" customFormat="1" x14ac:dyDescent="0.2">
      <c r="B60" s="38">
        <f t="shared" si="0"/>
        <v>18.7</v>
      </c>
      <c r="C60" s="39">
        <f t="shared" si="1"/>
        <v>183900</v>
      </c>
      <c r="D60" s="39">
        <f t="shared" si="1"/>
        <v>5987</v>
      </c>
      <c r="E60" s="39">
        <f t="shared" si="1"/>
        <v>300</v>
      </c>
      <c r="F60" s="39">
        <f t="shared" si="1"/>
        <v>2250</v>
      </c>
      <c r="G60" s="40">
        <f t="shared" si="15"/>
        <v>33819210000</v>
      </c>
      <c r="H60" s="40">
        <f t="shared" si="2"/>
        <v>35844169</v>
      </c>
      <c r="I60" s="40">
        <f t="shared" si="3"/>
        <v>90000</v>
      </c>
      <c r="J60" s="40">
        <f t="shared" si="4"/>
        <v>5062500</v>
      </c>
      <c r="K60" s="40">
        <f t="shared" si="5"/>
        <v>1101009300</v>
      </c>
      <c r="L60" s="40">
        <f t="shared" si="6"/>
        <v>55170000</v>
      </c>
      <c r="M60" s="40">
        <f t="shared" si="7"/>
        <v>413775000</v>
      </c>
      <c r="N60" s="40">
        <f t="shared" si="8"/>
        <v>1796100</v>
      </c>
      <c r="O60" s="40">
        <f t="shared" si="9"/>
        <v>13470750</v>
      </c>
      <c r="P60" s="40">
        <f t="shared" si="10"/>
        <v>675000</v>
      </c>
      <c r="Q60" s="40">
        <f t="shared" si="11"/>
        <v>3438930</v>
      </c>
      <c r="R60" s="40">
        <f t="shared" si="12"/>
        <v>111956.9</v>
      </c>
      <c r="S60" s="40">
        <f t="shared" si="13"/>
        <v>5610</v>
      </c>
      <c r="T60" s="40">
        <f t="shared" si="14"/>
        <v>42075</v>
      </c>
      <c r="V60" s="1"/>
      <c r="W60" s="1"/>
      <c r="X60" s="1"/>
      <c r="Y60" s="1"/>
      <c r="Z60" s="1"/>
      <c r="AA60" s="1"/>
      <c r="AB60" s="1"/>
      <c r="AC60" s="1"/>
    </row>
    <row r="61" spans="1:29" customFormat="1" x14ac:dyDescent="0.2">
      <c r="B61" s="38">
        <f t="shared" si="0"/>
        <v>14.5</v>
      </c>
      <c r="C61" s="39">
        <f t="shared" si="1"/>
        <v>92500</v>
      </c>
      <c r="D61" s="39">
        <f t="shared" si="1"/>
        <v>2789</v>
      </c>
      <c r="E61" s="39">
        <f t="shared" si="1"/>
        <v>209</v>
      </c>
      <c r="F61" s="39">
        <f t="shared" si="1"/>
        <v>1485</v>
      </c>
      <c r="G61" s="40">
        <f t="shared" si="15"/>
        <v>8556250000</v>
      </c>
      <c r="H61" s="40">
        <f t="shared" si="2"/>
        <v>7778521</v>
      </c>
      <c r="I61" s="40">
        <f t="shared" si="3"/>
        <v>43681</v>
      </c>
      <c r="J61" s="40">
        <f t="shared" si="4"/>
        <v>2205225</v>
      </c>
      <c r="K61" s="40">
        <f t="shared" si="5"/>
        <v>257982500</v>
      </c>
      <c r="L61" s="40">
        <f t="shared" si="6"/>
        <v>19332500</v>
      </c>
      <c r="M61" s="40">
        <f t="shared" si="7"/>
        <v>137362500</v>
      </c>
      <c r="N61" s="40">
        <f t="shared" si="8"/>
        <v>582901</v>
      </c>
      <c r="O61" s="40">
        <f t="shared" si="9"/>
        <v>4141665</v>
      </c>
      <c r="P61" s="40">
        <f t="shared" si="10"/>
        <v>310365</v>
      </c>
      <c r="Q61" s="40">
        <f t="shared" si="11"/>
        <v>1341250</v>
      </c>
      <c r="R61" s="40">
        <f t="shared" si="12"/>
        <v>40440.5</v>
      </c>
      <c r="S61" s="40">
        <f t="shared" si="13"/>
        <v>3030.5</v>
      </c>
      <c r="T61" s="40">
        <f t="shared" si="14"/>
        <v>21532.5</v>
      </c>
      <c r="V61" s="1"/>
      <c r="W61" s="1"/>
      <c r="X61" s="1"/>
      <c r="Y61" s="1"/>
      <c r="Z61" s="1"/>
      <c r="AA61" s="1"/>
      <c r="AB61" s="1"/>
      <c r="AC61" s="1"/>
    </row>
    <row r="62" spans="1:29" customFormat="1" x14ac:dyDescent="0.2">
      <c r="B62" s="38">
        <f t="shared" si="0"/>
        <v>7.4</v>
      </c>
      <c r="C62" s="39">
        <f t="shared" si="1"/>
        <v>25000</v>
      </c>
      <c r="D62" s="39">
        <f t="shared" si="1"/>
        <v>1597</v>
      </c>
      <c r="E62" s="39">
        <f t="shared" si="1"/>
        <v>74</v>
      </c>
      <c r="F62" s="39">
        <f t="shared" si="1"/>
        <v>1080</v>
      </c>
      <c r="G62" s="40">
        <f t="shared" si="15"/>
        <v>625000000</v>
      </c>
      <c r="H62" s="40">
        <f t="shared" si="2"/>
        <v>2550409</v>
      </c>
      <c r="I62" s="40">
        <f t="shared" si="3"/>
        <v>5476</v>
      </c>
      <c r="J62" s="40">
        <f t="shared" si="4"/>
        <v>1166400</v>
      </c>
      <c r="K62" s="40">
        <f t="shared" si="5"/>
        <v>39925000</v>
      </c>
      <c r="L62" s="40">
        <f t="shared" si="6"/>
        <v>1850000</v>
      </c>
      <c r="M62" s="40">
        <f t="shared" si="7"/>
        <v>27000000</v>
      </c>
      <c r="N62" s="40">
        <f t="shared" si="8"/>
        <v>118178</v>
      </c>
      <c r="O62" s="40">
        <f t="shared" si="9"/>
        <v>1724760</v>
      </c>
      <c r="P62" s="40">
        <f t="shared" si="10"/>
        <v>79920</v>
      </c>
      <c r="Q62" s="40">
        <f t="shared" si="11"/>
        <v>185000</v>
      </c>
      <c r="R62" s="40">
        <f t="shared" si="12"/>
        <v>11817.800000000001</v>
      </c>
      <c r="S62" s="40">
        <f t="shared" si="13"/>
        <v>547.6</v>
      </c>
      <c r="T62" s="40">
        <f t="shared" si="14"/>
        <v>7992</v>
      </c>
      <c r="V62" s="1"/>
      <c r="W62" s="1"/>
      <c r="X62" s="1"/>
      <c r="Y62" s="1"/>
      <c r="Z62" s="1"/>
      <c r="AA62" s="1"/>
      <c r="AB62" s="1"/>
      <c r="AC62" s="1"/>
    </row>
    <row r="63" spans="1:29" customFormat="1" x14ac:dyDescent="0.2">
      <c r="B63" s="38">
        <f t="shared" si="0"/>
        <v>9</v>
      </c>
      <c r="C63" s="39">
        <f t="shared" si="1"/>
        <v>22350</v>
      </c>
      <c r="D63" s="39">
        <f t="shared" si="1"/>
        <v>1761</v>
      </c>
      <c r="E63" s="39">
        <f t="shared" si="1"/>
        <v>74</v>
      </c>
      <c r="F63" s="39">
        <f t="shared" si="1"/>
        <v>1100</v>
      </c>
      <c r="G63" s="40">
        <f t="shared" si="15"/>
        <v>499522500</v>
      </c>
      <c r="H63" s="40">
        <f t="shared" si="2"/>
        <v>3101121</v>
      </c>
      <c r="I63" s="40">
        <f t="shared" si="3"/>
        <v>5476</v>
      </c>
      <c r="J63" s="40">
        <f t="shared" si="4"/>
        <v>1210000</v>
      </c>
      <c r="K63" s="40">
        <f t="shared" si="5"/>
        <v>39358350</v>
      </c>
      <c r="L63" s="40">
        <f t="shared" si="6"/>
        <v>1653900</v>
      </c>
      <c r="M63" s="40">
        <f t="shared" si="7"/>
        <v>24585000</v>
      </c>
      <c r="N63" s="40">
        <f t="shared" si="8"/>
        <v>130314</v>
      </c>
      <c r="O63" s="40">
        <f t="shared" si="9"/>
        <v>1937100</v>
      </c>
      <c r="P63" s="40">
        <f t="shared" si="10"/>
        <v>81400</v>
      </c>
      <c r="Q63" s="40">
        <f t="shared" si="11"/>
        <v>201150</v>
      </c>
      <c r="R63" s="40">
        <f t="shared" si="12"/>
        <v>15849</v>
      </c>
      <c r="S63" s="40">
        <f t="shared" si="13"/>
        <v>666</v>
      </c>
      <c r="T63" s="40">
        <f t="shared" si="14"/>
        <v>9900</v>
      </c>
      <c r="V63" s="1"/>
      <c r="W63" s="1"/>
      <c r="X63" s="1"/>
      <c r="Y63" s="1"/>
      <c r="Z63" s="1"/>
      <c r="AA63" s="1"/>
      <c r="AB63" s="1"/>
      <c r="AC63" s="1"/>
    </row>
    <row r="64" spans="1:29" customFormat="1" x14ac:dyDescent="0.2">
      <c r="B64" s="38">
        <f t="shared" si="0"/>
        <v>11.7</v>
      </c>
      <c r="C64" s="39">
        <f t="shared" si="1"/>
        <v>36600</v>
      </c>
      <c r="D64" s="39">
        <f t="shared" si="1"/>
        <v>2165</v>
      </c>
      <c r="E64" s="39">
        <f t="shared" si="1"/>
        <v>101</v>
      </c>
      <c r="F64" s="39">
        <f t="shared" si="1"/>
        <v>1500</v>
      </c>
      <c r="G64" s="40">
        <f t="shared" si="15"/>
        <v>1339560000</v>
      </c>
      <c r="H64" s="40">
        <f t="shared" si="2"/>
        <v>4687225</v>
      </c>
      <c r="I64" s="40">
        <f t="shared" si="3"/>
        <v>10201</v>
      </c>
      <c r="J64" s="40">
        <f t="shared" si="4"/>
        <v>2250000</v>
      </c>
      <c r="K64" s="40">
        <f t="shared" si="5"/>
        <v>79239000</v>
      </c>
      <c r="L64" s="40">
        <f t="shared" si="6"/>
        <v>3696600</v>
      </c>
      <c r="M64" s="40">
        <f t="shared" si="7"/>
        <v>54900000</v>
      </c>
      <c r="N64" s="40">
        <f t="shared" si="8"/>
        <v>218665</v>
      </c>
      <c r="O64" s="40">
        <f t="shared" si="9"/>
        <v>3247500</v>
      </c>
      <c r="P64" s="40">
        <f t="shared" si="10"/>
        <v>151500</v>
      </c>
      <c r="Q64" s="40">
        <f t="shared" si="11"/>
        <v>428220</v>
      </c>
      <c r="R64" s="40">
        <f t="shared" si="12"/>
        <v>25330.5</v>
      </c>
      <c r="S64" s="40">
        <f t="shared" si="13"/>
        <v>1181.6999999999998</v>
      </c>
      <c r="T64" s="40">
        <f t="shared" si="14"/>
        <v>17550</v>
      </c>
      <c r="V64" s="1"/>
      <c r="W64" s="1"/>
      <c r="X64" s="1"/>
      <c r="Y64" s="1"/>
      <c r="Z64" s="1"/>
      <c r="AA64" s="1"/>
      <c r="AB64" s="1"/>
      <c r="AC64" s="1"/>
    </row>
    <row r="65" spans="2:29" customFormat="1" x14ac:dyDescent="0.2">
      <c r="B65" s="38">
        <f t="shared" si="0"/>
        <v>9.5</v>
      </c>
      <c r="C65" s="39">
        <f t="shared" si="1"/>
        <v>22500</v>
      </c>
      <c r="D65" s="39">
        <f t="shared" si="1"/>
        <v>1983</v>
      </c>
      <c r="E65" s="39">
        <f t="shared" si="1"/>
        <v>85</v>
      </c>
      <c r="F65" s="39">
        <f t="shared" si="1"/>
        <v>1075</v>
      </c>
      <c r="G65" s="40">
        <f t="shared" si="15"/>
        <v>506250000</v>
      </c>
      <c r="H65" s="40">
        <f t="shared" si="2"/>
        <v>3932289</v>
      </c>
      <c r="I65" s="40">
        <f t="shared" si="3"/>
        <v>7225</v>
      </c>
      <c r="J65" s="40">
        <f t="shared" si="4"/>
        <v>1155625</v>
      </c>
      <c r="K65" s="40">
        <f t="shared" si="5"/>
        <v>44617500</v>
      </c>
      <c r="L65" s="40">
        <f t="shared" si="6"/>
        <v>1912500</v>
      </c>
      <c r="M65" s="40">
        <f t="shared" si="7"/>
        <v>24187500</v>
      </c>
      <c r="N65" s="40">
        <f t="shared" si="8"/>
        <v>168555</v>
      </c>
      <c r="O65" s="40">
        <f t="shared" si="9"/>
        <v>2131725</v>
      </c>
      <c r="P65" s="40">
        <f t="shared" si="10"/>
        <v>91375</v>
      </c>
      <c r="Q65" s="40">
        <f t="shared" si="11"/>
        <v>213750</v>
      </c>
      <c r="R65" s="40">
        <f t="shared" si="12"/>
        <v>18838.5</v>
      </c>
      <c r="S65" s="40">
        <f t="shared" si="13"/>
        <v>807.5</v>
      </c>
      <c r="T65" s="40">
        <f t="shared" si="14"/>
        <v>10212.5</v>
      </c>
      <c r="V65" s="1"/>
      <c r="W65" s="1"/>
      <c r="X65" s="1"/>
      <c r="Y65" s="1"/>
      <c r="Z65" s="1"/>
      <c r="AA65" s="1"/>
      <c r="AB65" s="1"/>
      <c r="AC65" s="1"/>
    </row>
    <row r="66" spans="2:29" customFormat="1" x14ac:dyDescent="0.2">
      <c r="B66" s="38">
        <f t="shared" si="0"/>
        <v>9.5</v>
      </c>
      <c r="C66" s="39">
        <f t="shared" si="1"/>
        <v>31580</v>
      </c>
      <c r="D66" s="39">
        <f t="shared" si="1"/>
        <v>1984</v>
      </c>
      <c r="E66" s="39">
        <f t="shared" si="1"/>
        <v>85</v>
      </c>
      <c r="F66" s="39">
        <f t="shared" si="1"/>
        <v>1155</v>
      </c>
      <c r="G66" s="40">
        <f t="shared" si="15"/>
        <v>997296400</v>
      </c>
      <c r="H66" s="40">
        <f t="shared" si="2"/>
        <v>3936256</v>
      </c>
      <c r="I66" s="40">
        <f t="shared" si="3"/>
        <v>7225</v>
      </c>
      <c r="J66" s="40">
        <f t="shared" si="4"/>
        <v>1334025</v>
      </c>
      <c r="K66" s="40">
        <f t="shared" si="5"/>
        <v>62654720</v>
      </c>
      <c r="L66" s="40">
        <f t="shared" si="6"/>
        <v>2684300</v>
      </c>
      <c r="M66" s="40">
        <f t="shared" si="7"/>
        <v>36474900</v>
      </c>
      <c r="N66" s="40">
        <f t="shared" si="8"/>
        <v>168640</v>
      </c>
      <c r="O66" s="40">
        <f t="shared" si="9"/>
        <v>2291520</v>
      </c>
      <c r="P66" s="40">
        <f t="shared" si="10"/>
        <v>98175</v>
      </c>
      <c r="Q66" s="40">
        <f t="shared" si="11"/>
        <v>300010</v>
      </c>
      <c r="R66" s="40">
        <f t="shared" si="12"/>
        <v>18848</v>
      </c>
      <c r="S66" s="40">
        <f t="shared" si="13"/>
        <v>807.5</v>
      </c>
      <c r="T66" s="40">
        <f t="shared" si="14"/>
        <v>10972.5</v>
      </c>
      <c r="V66" s="1"/>
      <c r="W66" s="1"/>
      <c r="X66" s="1"/>
      <c r="Y66" s="1"/>
      <c r="Z66" s="1"/>
      <c r="AA66" s="1"/>
      <c r="AB66" s="1"/>
      <c r="AC66" s="1"/>
    </row>
    <row r="67" spans="2:29" customFormat="1" x14ac:dyDescent="0.2">
      <c r="B67" s="38">
        <f t="shared" si="0"/>
        <v>8.8000000000000007</v>
      </c>
      <c r="C67" s="39">
        <f t="shared" si="1"/>
        <v>28750</v>
      </c>
      <c r="D67" s="39">
        <f t="shared" si="1"/>
        <v>1998</v>
      </c>
      <c r="E67" s="39">
        <f t="shared" si="1"/>
        <v>89</v>
      </c>
      <c r="F67" s="39">
        <f t="shared" si="1"/>
        <v>1140</v>
      </c>
      <c r="G67" s="40">
        <f t="shared" si="15"/>
        <v>826562500</v>
      </c>
      <c r="H67" s="40">
        <f t="shared" si="2"/>
        <v>3992004</v>
      </c>
      <c r="I67" s="40">
        <f t="shared" si="3"/>
        <v>7921</v>
      </c>
      <c r="J67" s="40">
        <f t="shared" si="4"/>
        <v>1299600</v>
      </c>
      <c r="K67" s="40">
        <f t="shared" si="5"/>
        <v>57442500</v>
      </c>
      <c r="L67" s="40">
        <f t="shared" si="6"/>
        <v>2558750</v>
      </c>
      <c r="M67" s="40">
        <f t="shared" si="7"/>
        <v>32775000</v>
      </c>
      <c r="N67" s="40">
        <f t="shared" si="8"/>
        <v>177822</v>
      </c>
      <c r="O67" s="40">
        <f t="shared" si="9"/>
        <v>2277720</v>
      </c>
      <c r="P67" s="40">
        <f t="shared" si="10"/>
        <v>101460</v>
      </c>
      <c r="Q67" s="40">
        <f t="shared" si="11"/>
        <v>253000.00000000003</v>
      </c>
      <c r="R67" s="40">
        <f t="shared" si="12"/>
        <v>17582.400000000001</v>
      </c>
      <c r="S67" s="40">
        <f t="shared" si="13"/>
        <v>783.2</v>
      </c>
      <c r="T67" s="40">
        <f t="shared" si="14"/>
        <v>10032</v>
      </c>
      <c r="V67" s="1"/>
      <c r="W67" s="1"/>
      <c r="X67" s="1"/>
      <c r="Y67" s="1"/>
      <c r="Z67" s="1"/>
      <c r="AA67" s="1"/>
      <c r="AB67" s="1"/>
      <c r="AC67" s="1"/>
    </row>
    <row r="68" spans="2:29" customFormat="1" x14ac:dyDescent="0.2">
      <c r="B68" s="38">
        <f t="shared" si="0"/>
        <v>9.3000000000000007</v>
      </c>
      <c r="C68" s="39">
        <f t="shared" si="1"/>
        <v>22600</v>
      </c>
      <c r="D68" s="39">
        <f t="shared" si="1"/>
        <v>1580</v>
      </c>
      <c r="E68" s="39">
        <f t="shared" si="1"/>
        <v>65</v>
      </c>
      <c r="F68" s="39">
        <f t="shared" si="1"/>
        <v>1080</v>
      </c>
      <c r="G68" s="40">
        <f t="shared" si="15"/>
        <v>510760000</v>
      </c>
      <c r="H68" s="40">
        <f t="shared" si="2"/>
        <v>2496400</v>
      </c>
      <c r="I68" s="40">
        <f t="shared" si="3"/>
        <v>4225</v>
      </c>
      <c r="J68" s="40">
        <f t="shared" si="4"/>
        <v>1166400</v>
      </c>
      <c r="K68" s="40">
        <f t="shared" si="5"/>
        <v>35708000</v>
      </c>
      <c r="L68" s="40">
        <f t="shared" si="6"/>
        <v>1469000</v>
      </c>
      <c r="M68" s="40">
        <f t="shared" si="7"/>
        <v>24408000</v>
      </c>
      <c r="N68" s="40">
        <f t="shared" si="8"/>
        <v>102700</v>
      </c>
      <c r="O68" s="40">
        <f t="shared" si="9"/>
        <v>1706400</v>
      </c>
      <c r="P68" s="40">
        <f t="shared" si="10"/>
        <v>70200</v>
      </c>
      <c r="Q68" s="40">
        <f t="shared" si="11"/>
        <v>210180.00000000003</v>
      </c>
      <c r="R68" s="40">
        <f t="shared" si="12"/>
        <v>14694.000000000002</v>
      </c>
      <c r="S68" s="40">
        <f t="shared" si="12"/>
        <v>604.5</v>
      </c>
      <c r="T68" s="40">
        <f t="shared" si="14"/>
        <v>10044</v>
      </c>
      <c r="V68" s="1"/>
      <c r="W68" s="1"/>
      <c r="X68" s="1"/>
      <c r="Y68" s="1"/>
      <c r="Z68" s="1"/>
      <c r="AA68" s="1"/>
      <c r="AB68" s="1"/>
      <c r="AC68" s="1"/>
    </row>
    <row r="69" spans="2:29" customFormat="1" ht="12.75" customHeight="1" x14ac:dyDescent="0.2">
      <c r="B69" s="38">
        <f t="shared" si="0"/>
        <v>8.6</v>
      </c>
      <c r="C69" s="39">
        <f t="shared" si="1"/>
        <v>20300</v>
      </c>
      <c r="D69" s="39">
        <f t="shared" si="1"/>
        <v>1390</v>
      </c>
      <c r="E69" s="39">
        <f t="shared" si="1"/>
        <v>54</v>
      </c>
      <c r="F69" s="39">
        <f t="shared" si="1"/>
        <v>1110</v>
      </c>
      <c r="G69" s="40">
        <f t="shared" si="15"/>
        <v>412090000</v>
      </c>
      <c r="H69" s="40">
        <f t="shared" si="2"/>
        <v>1932100</v>
      </c>
      <c r="I69" s="40">
        <f t="shared" si="3"/>
        <v>2916</v>
      </c>
      <c r="J69" s="40">
        <f t="shared" si="4"/>
        <v>1232100</v>
      </c>
      <c r="K69" s="40">
        <f t="shared" si="5"/>
        <v>28217000</v>
      </c>
      <c r="L69" s="40">
        <f t="shared" si="6"/>
        <v>1096200</v>
      </c>
      <c r="M69" s="40">
        <f t="shared" si="7"/>
        <v>22533000</v>
      </c>
      <c r="N69" s="40">
        <f t="shared" si="8"/>
        <v>75060</v>
      </c>
      <c r="O69" s="40">
        <f t="shared" si="9"/>
        <v>1542900</v>
      </c>
      <c r="P69" s="40">
        <f t="shared" si="10"/>
        <v>59940</v>
      </c>
      <c r="Q69" s="40">
        <f t="shared" si="11"/>
        <v>174580</v>
      </c>
      <c r="R69" s="40">
        <f t="shared" si="12"/>
        <v>11954</v>
      </c>
      <c r="S69" s="40">
        <f t="shared" si="12"/>
        <v>464.4</v>
      </c>
      <c r="T69" s="40">
        <f t="shared" si="14"/>
        <v>9546</v>
      </c>
      <c r="V69" s="1"/>
      <c r="W69" s="1"/>
      <c r="X69" s="1"/>
      <c r="Y69" s="1"/>
      <c r="Z69" s="1"/>
      <c r="AA69" s="1"/>
      <c r="AB69" s="1"/>
      <c r="AC69" s="1"/>
    </row>
    <row r="70" spans="2:29" customFormat="1" x14ac:dyDescent="0.2">
      <c r="B70" s="38">
        <f t="shared" si="0"/>
        <v>7.7</v>
      </c>
      <c r="C70" s="39">
        <f t="shared" si="1"/>
        <v>19900</v>
      </c>
      <c r="D70" s="39">
        <f t="shared" si="1"/>
        <v>1396</v>
      </c>
      <c r="E70" s="39">
        <f t="shared" si="1"/>
        <v>66</v>
      </c>
      <c r="F70" s="39">
        <f t="shared" si="1"/>
        <v>1140</v>
      </c>
      <c r="G70" s="40">
        <f t="shared" si="15"/>
        <v>396010000</v>
      </c>
      <c r="H70" s="40">
        <f t="shared" si="2"/>
        <v>1948816</v>
      </c>
      <c r="I70" s="40">
        <f t="shared" si="3"/>
        <v>4356</v>
      </c>
      <c r="J70" s="40">
        <f t="shared" si="4"/>
        <v>1299600</v>
      </c>
      <c r="K70" s="40">
        <f t="shared" si="5"/>
        <v>27780400</v>
      </c>
      <c r="L70" s="40">
        <f t="shared" si="6"/>
        <v>1313400</v>
      </c>
      <c r="M70" s="40">
        <f t="shared" si="7"/>
        <v>22686000</v>
      </c>
      <c r="N70" s="40">
        <f t="shared" si="8"/>
        <v>92136</v>
      </c>
      <c r="O70" s="40">
        <f t="shared" si="9"/>
        <v>1591440</v>
      </c>
      <c r="P70" s="40">
        <f t="shared" si="10"/>
        <v>75240</v>
      </c>
      <c r="Q70" s="40">
        <f t="shared" si="11"/>
        <v>153230</v>
      </c>
      <c r="R70" s="40">
        <f t="shared" si="12"/>
        <v>10749.2</v>
      </c>
      <c r="S70" s="40">
        <f t="shared" si="12"/>
        <v>508.2</v>
      </c>
      <c r="T70" s="40">
        <f t="shared" si="14"/>
        <v>8778</v>
      </c>
      <c r="V70" s="1"/>
      <c r="W70" s="1"/>
      <c r="X70" s="1"/>
      <c r="Y70" s="1"/>
      <c r="Z70" s="1"/>
      <c r="AA70" s="1"/>
      <c r="AB70" s="1"/>
      <c r="AC70" s="1"/>
    </row>
    <row r="71" spans="2:29" customFormat="1" x14ac:dyDescent="0.2">
      <c r="B71" s="38">
        <f t="shared" si="0"/>
        <v>10.8</v>
      </c>
      <c r="C71" s="39">
        <f t="shared" si="1"/>
        <v>39800</v>
      </c>
      <c r="D71" s="39">
        <f t="shared" si="1"/>
        <v>2435</v>
      </c>
      <c r="E71" s="39">
        <f t="shared" si="1"/>
        <v>106</v>
      </c>
      <c r="F71" s="39">
        <f t="shared" si="1"/>
        <v>1370</v>
      </c>
      <c r="G71" s="40">
        <f t="shared" si="15"/>
        <v>1584040000</v>
      </c>
      <c r="H71" s="40">
        <f t="shared" si="2"/>
        <v>5929225</v>
      </c>
      <c r="I71" s="40">
        <f t="shared" si="3"/>
        <v>11236</v>
      </c>
      <c r="J71" s="40">
        <f t="shared" si="4"/>
        <v>1876900</v>
      </c>
      <c r="K71" s="40">
        <f t="shared" si="5"/>
        <v>96913000</v>
      </c>
      <c r="L71" s="40">
        <f t="shared" si="6"/>
        <v>4218800</v>
      </c>
      <c r="M71" s="40">
        <f t="shared" si="7"/>
        <v>54526000</v>
      </c>
      <c r="N71" s="40">
        <f t="shared" si="8"/>
        <v>258110</v>
      </c>
      <c r="O71" s="40">
        <f t="shared" si="9"/>
        <v>3335950</v>
      </c>
      <c r="P71" s="40">
        <f t="shared" si="10"/>
        <v>145220</v>
      </c>
      <c r="Q71" s="40">
        <f t="shared" si="11"/>
        <v>429840</v>
      </c>
      <c r="R71" s="40">
        <f t="shared" si="12"/>
        <v>26298</v>
      </c>
      <c r="S71" s="40">
        <f t="shared" si="12"/>
        <v>1144.8000000000002</v>
      </c>
      <c r="T71" s="40">
        <f t="shared" si="14"/>
        <v>14796.000000000002</v>
      </c>
      <c r="V71" s="1"/>
      <c r="W71" s="1"/>
      <c r="X71" s="1"/>
      <c r="Y71" s="1"/>
      <c r="Z71" s="1"/>
      <c r="AA71" s="1"/>
      <c r="AB71" s="1"/>
      <c r="AC71" s="1"/>
    </row>
    <row r="72" spans="2:29" customFormat="1" x14ac:dyDescent="0.2">
      <c r="B72" s="38">
        <f t="shared" si="0"/>
        <v>6.6</v>
      </c>
      <c r="C72" s="39">
        <f t="shared" si="1"/>
        <v>19740</v>
      </c>
      <c r="D72" s="39">
        <f t="shared" si="1"/>
        <v>1242</v>
      </c>
      <c r="E72" s="39">
        <f t="shared" si="1"/>
        <v>55</v>
      </c>
      <c r="F72" s="39">
        <f t="shared" si="1"/>
        <v>940</v>
      </c>
      <c r="G72" s="40">
        <f t="shared" si="15"/>
        <v>389667600</v>
      </c>
      <c r="H72" s="40">
        <f t="shared" si="2"/>
        <v>1542564</v>
      </c>
      <c r="I72" s="40">
        <f t="shared" si="3"/>
        <v>3025</v>
      </c>
      <c r="J72" s="40">
        <f t="shared" si="4"/>
        <v>883600</v>
      </c>
      <c r="K72" s="40">
        <f t="shared" si="5"/>
        <v>24517080</v>
      </c>
      <c r="L72" s="40">
        <f t="shared" si="6"/>
        <v>1085700</v>
      </c>
      <c r="M72" s="40">
        <f t="shared" si="7"/>
        <v>18555600</v>
      </c>
      <c r="N72" s="40">
        <f t="shared" si="8"/>
        <v>68310</v>
      </c>
      <c r="O72" s="40">
        <f t="shared" si="9"/>
        <v>1167480</v>
      </c>
      <c r="P72" s="40">
        <f t="shared" si="10"/>
        <v>51700</v>
      </c>
      <c r="Q72" s="40">
        <f t="shared" si="11"/>
        <v>130284</v>
      </c>
      <c r="R72" s="40">
        <f t="shared" si="12"/>
        <v>8197.1999999999989</v>
      </c>
      <c r="S72" s="40">
        <f t="shared" si="12"/>
        <v>363</v>
      </c>
      <c r="T72" s="40">
        <f t="shared" si="14"/>
        <v>6204</v>
      </c>
      <c r="V72" s="1"/>
      <c r="W72" s="1"/>
      <c r="X72" s="1"/>
      <c r="Y72" s="1"/>
      <c r="Z72" s="1"/>
      <c r="AA72" s="1"/>
      <c r="AB72" s="1"/>
      <c r="AC72" s="1"/>
    </row>
    <row r="73" spans="2:29" customFormat="1" x14ac:dyDescent="0.2">
      <c r="B73" s="38">
        <f t="shared" si="0"/>
        <v>11.7</v>
      </c>
      <c r="C73" s="39">
        <f t="shared" si="1"/>
        <v>38990</v>
      </c>
      <c r="D73" s="39">
        <f t="shared" si="1"/>
        <v>2972</v>
      </c>
      <c r="E73" s="39">
        <f t="shared" si="1"/>
        <v>107</v>
      </c>
      <c r="F73" s="39">
        <f t="shared" si="1"/>
        <v>1400</v>
      </c>
      <c r="G73" s="40">
        <f t="shared" si="15"/>
        <v>1520220100</v>
      </c>
      <c r="H73" s="40">
        <f t="shared" si="2"/>
        <v>8832784</v>
      </c>
      <c r="I73" s="40">
        <f t="shared" si="3"/>
        <v>11449</v>
      </c>
      <c r="J73" s="40">
        <f t="shared" si="4"/>
        <v>1960000</v>
      </c>
      <c r="K73" s="40">
        <f t="shared" si="5"/>
        <v>115878280</v>
      </c>
      <c r="L73" s="40">
        <f t="shared" si="6"/>
        <v>4171930</v>
      </c>
      <c r="M73" s="40">
        <f t="shared" si="7"/>
        <v>54586000</v>
      </c>
      <c r="N73" s="40">
        <f t="shared" si="8"/>
        <v>318004</v>
      </c>
      <c r="O73" s="40">
        <f t="shared" si="9"/>
        <v>4160800</v>
      </c>
      <c r="P73" s="40">
        <f t="shared" si="10"/>
        <v>149800</v>
      </c>
      <c r="Q73" s="40">
        <f t="shared" si="11"/>
        <v>456183</v>
      </c>
      <c r="R73" s="40">
        <f t="shared" si="12"/>
        <v>34772.400000000001</v>
      </c>
      <c r="S73" s="40">
        <f t="shared" si="12"/>
        <v>1251.8999999999999</v>
      </c>
      <c r="T73" s="40">
        <f t="shared" si="14"/>
        <v>16379.999999999998</v>
      </c>
      <c r="V73" s="1"/>
      <c r="W73" s="1"/>
      <c r="X73" s="1"/>
      <c r="Y73" s="1"/>
      <c r="Z73" s="1"/>
      <c r="AA73" s="1"/>
      <c r="AB73" s="1"/>
      <c r="AC73" s="1"/>
    </row>
    <row r="74" spans="2:29" customFormat="1" x14ac:dyDescent="0.2">
      <c r="B74" s="38">
        <f t="shared" si="0"/>
        <v>11.9</v>
      </c>
      <c r="C74" s="39">
        <f t="shared" si="1"/>
        <v>50800</v>
      </c>
      <c r="D74" s="39">
        <f t="shared" si="1"/>
        <v>2958</v>
      </c>
      <c r="E74" s="39">
        <f t="shared" si="1"/>
        <v>150</v>
      </c>
      <c r="F74" s="39">
        <f t="shared" si="1"/>
        <v>1550</v>
      </c>
      <c r="G74" s="40">
        <f t="shared" si="15"/>
        <v>2580640000</v>
      </c>
      <c r="H74" s="40">
        <f t="shared" si="2"/>
        <v>8749764</v>
      </c>
      <c r="I74" s="40">
        <f t="shared" si="3"/>
        <v>22500</v>
      </c>
      <c r="J74" s="40">
        <f t="shared" si="4"/>
        <v>2402500</v>
      </c>
      <c r="K74" s="40">
        <f t="shared" si="5"/>
        <v>150266400</v>
      </c>
      <c r="L74" s="40">
        <f t="shared" si="6"/>
        <v>7620000</v>
      </c>
      <c r="M74" s="40">
        <f t="shared" si="7"/>
        <v>78740000</v>
      </c>
      <c r="N74" s="40">
        <f t="shared" si="8"/>
        <v>443700</v>
      </c>
      <c r="O74" s="40">
        <f t="shared" si="9"/>
        <v>4584900</v>
      </c>
      <c r="P74" s="40">
        <f t="shared" si="10"/>
        <v>232500</v>
      </c>
      <c r="Q74" s="40">
        <f t="shared" si="11"/>
        <v>604520</v>
      </c>
      <c r="R74" s="40">
        <f t="shared" si="12"/>
        <v>35200.200000000004</v>
      </c>
      <c r="S74" s="40">
        <f t="shared" si="12"/>
        <v>1785</v>
      </c>
      <c r="T74" s="40">
        <f t="shared" si="14"/>
        <v>18445</v>
      </c>
    </row>
    <row r="75" spans="2:29" customFormat="1" x14ac:dyDescent="0.2">
      <c r="B75" s="38">
        <f t="shared" si="0"/>
        <v>10.8</v>
      </c>
      <c r="C75" s="39">
        <f t="shared" si="1"/>
        <v>36200</v>
      </c>
      <c r="D75" s="39">
        <f t="shared" si="1"/>
        <v>2497</v>
      </c>
      <c r="E75" s="39">
        <f t="shared" si="1"/>
        <v>122</v>
      </c>
      <c r="F75" s="39">
        <f t="shared" si="1"/>
        <v>1330</v>
      </c>
      <c r="G75" s="40">
        <f t="shared" si="15"/>
        <v>1310440000</v>
      </c>
      <c r="H75" s="40">
        <f t="shared" si="2"/>
        <v>6235009</v>
      </c>
      <c r="I75" s="40">
        <f t="shared" si="3"/>
        <v>14884</v>
      </c>
      <c r="J75" s="40">
        <f t="shared" si="4"/>
        <v>1768900</v>
      </c>
      <c r="K75" s="40">
        <f t="shared" si="5"/>
        <v>90391400</v>
      </c>
      <c r="L75" s="40">
        <f t="shared" si="6"/>
        <v>4416400</v>
      </c>
      <c r="M75" s="40">
        <f t="shared" si="7"/>
        <v>48146000</v>
      </c>
      <c r="N75" s="40">
        <f t="shared" si="8"/>
        <v>304634</v>
      </c>
      <c r="O75" s="40">
        <f t="shared" si="9"/>
        <v>3321010</v>
      </c>
      <c r="P75" s="40">
        <f t="shared" si="10"/>
        <v>162260</v>
      </c>
      <c r="Q75" s="40">
        <f t="shared" si="11"/>
        <v>390960</v>
      </c>
      <c r="R75" s="40">
        <f t="shared" si="12"/>
        <v>26967.600000000002</v>
      </c>
      <c r="S75" s="40">
        <f t="shared" si="12"/>
        <v>1317.6000000000001</v>
      </c>
      <c r="T75" s="40">
        <f t="shared" si="14"/>
        <v>14364.000000000002</v>
      </c>
    </row>
    <row r="76" spans="2:29" customFormat="1" x14ac:dyDescent="0.2">
      <c r="B76" s="38">
        <f t="shared" si="0"/>
        <v>7.6</v>
      </c>
      <c r="C76" s="39">
        <f t="shared" si="1"/>
        <v>31990</v>
      </c>
      <c r="D76" s="39">
        <f t="shared" si="1"/>
        <v>1998</v>
      </c>
      <c r="E76" s="39">
        <f t="shared" si="1"/>
        <v>66</v>
      </c>
      <c r="F76" s="39">
        <f t="shared" si="1"/>
        <v>1300</v>
      </c>
      <c r="G76" s="40">
        <f t="shared" si="15"/>
        <v>1023360100</v>
      </c>
      <c r="H76" s="40">
        <f t="shared" si="2"/>
        <v>3992004</v>
      </c>
      <c r="I76" s="40">
        <f t="shared" si="3"/>
        <v>4356</v>
      </c>
      <c r="J76" s="40">
        <f t="shared" si="4"/>
        <v>1690000</v>
      </c>
      <c r="K76" s="40">
        <f t="shared" si="5"/>
        <v>63916020</v>
      </c>
      <c r="L76" s="40">
        <f t="shared" si="6"/>
        <v>2111340</v>
      </c>
      <c r="M76" s="40">
        <f t="shared" si="7"/>
        <v>41587000</v>
      </c>
      <c r="N76" s="40">
        <f t="shared" si="8"/>
        <v>131868</v>
      </c>
      <c r="O76" s="40">
        <f t="shared" si="9"/>
        <v>2597400</v>
      </c>
      <c r="P76" s="40">
        <f t="shared" si="10"/>
        <v>85800</v>
      </c>
      <c r="Q76" s="40">
        <f t="shared" si="11"/>
        <v>243124</v>
      </c>
      <c r="R76" s="40">
        <f t="shared" si="12"/>
        <v>15184.8</v>
      </c>
      <c r="S76" s="40">
        <f t="shared" si="12"/>
        <v>501.59999999999997</v>
      </c>
      <c r="T76" s="40">
        <f t="shared" si="14"/>
        <v>9880</v>
      </c>
    </row>
    <row r="77" spans="2:29" customFormat="1" x14ac:dyDescent="0.2">
      <c r="B77" s="38">
        <f t="shared" si="0"/>
        <v>11.3</v>
      </c>
      <c r="C77" s="39">
        <f t="shared" si="1"/>
        <v>47700</v>
      </c>
      <c r="D77" s="39">
        <f t="shared" si="1"/>
        <v>2496</v>
      </c>
      <c r="E77" s="39">
        <f t="shared" si="1"/>
        <v>125</v>
      </c>
      <c r="F77" s="39">
        <f t="shared" si="1"/>
        <v>1670</v>
      </c>
      <c r="G77" s="40">
        <f t="shared" si="15"/>
        <v>2275290000</v>
      </c>
      <c r="H77" s="40">
        <f t="shared" si="2"/>
        <v>6230016</v>
      </c>
      <c r="I77" s="40">
        <f t="shared" si="3"/>
        <v>15625</v>
      </c>
      <c r="J77" s="40">
        <f t="shared" si="4"/>
        <v>2788900</v>
      </c>
      <c r="K77" s="40">
        <f t="shared" si="5"/>
        <v>119059200</v>
      </c>
      <c r="L77" s="40">
        <f t="shared" si="6"/>
        <v>5962500</v>
      </c>
      <c r="M77" s="40">
        <f t="shared" si="7"/>
        <v>79659000</v>
      </c>
      <c r="N77" s="40">
        <f t="shared" si="8"/>
        <v>312000</v>
      </c>
      <c r="O77" s="40">
        <f t="shared" si="9"/>
        <v>4168320</v>
      </c>
      <c r="P77" s="40">
        <f t="shared" si="10"/>
        <v>208750</v>
      </c>
      <c r="Q77" s="40">
        <f t="shared" si="11"/>
        <v>539010</v>
      </c>
      <c r="R77" s="40">
        <f t="shared" si="12"/>
        <v>28204.800000000003</v>
      </c>
      <c r="S77" s="40">
        <f t="shared" si="12"/>
        <v>1412.5</v>
      </c>
      <c r="T77" s="40">
        <f t="shared" si="14"/>
        <v>18871</v>
      </c>
    </row>
    <row r="78" spans="2:29" customFormat="1" x14ac:dyDescent="0.2">
      <c r="B78" s="38">
        <f t="shared" si="0"/>
        <v>10.8</v>
      </c>
      <c r="C78" s="39">
        <f t="shared" si="1"/>
        <v>36950</v>
      </c>
      <c r="D78" s="39">
        <f t="shared" si="1"/>
        <v>1998</v>
      </c>
      <c r="E78" s="39">
        <f t="shared" si="1"/>
        <v>89</v>
      </c>
      <c r="F78" s="39">
        <f t="shared" si="1"/>
        <v>1560</v>
      </c>
      <c r="G78" s="40">
        <f t="shared" si="15"/>
        <v>1365302500</v>
      </c>
      <c r="H78" s="40">
        <f t="shared" si="2"/>
        <v>3992004</v>
      </c>
      <c r="I78" s="40">
        <f t="shared" si="3"/>
        <v>7921</v>
      </c>
      <c r="J78" s="40">
        <f t="shared" si="4"/>
        <v>2433600</v>
      </c>
      <c r="K78" s="40">
        <f t="shared" si="5"/>
        <v>73826100</v>
      </c>
      <c r="L78" s="40">
        <f t="shared" si="6"/>
        <v>3288550</v>
      </c>
      <c r="M78" s="40">
        <f t="shared" si="7"/>
        <v>57642000</v>
      </c>
      <c r="N78" s="40">
        <f t="shared" si="8"/>
        <v>177822</v>
      </c>
      <c r="O78" s="40">
        <f t="shared" si="9"/>
        <v>3116880</v>
      </c>
      <c r="P78" s="40">
        <f t="shared" si="10"/>
        <v>138840</v>
      </c>
      <c r="Q78" s="40">
        <f t="shared" si="11"/>
        <v>399060</v>
      </c>
      <c r="R78" s="40">
        <f t="shared" si="12"/>
        <v>21578.400000000001</v>
      </c>
      <c r="S78" s="40">
        <f t="shared" si="12"/>
        <v>961.2</v>
      </c>
      <c r="T78" s="40">
        <f t="shared" si="14"/>
        <v>16848</v>
      </c>
    </row>
    <row r="79" spans="2:29" customFormat="1" x14ac:dyDescent="0.2">
      <c r="B79" s="38">
        <f t="shared" si="0"/>
        <v>9.1999999999999993</v>
      </c>
      <c r="C79" s="39">
        <f t="shared" si="1"/>
        <v>26950</v>
      </c>
      <c r="D79" s="39">
        <f t="shared" si="1"/>
        <v>1997</v>
      </c>
      <c r="E79" s="39">
        <f t="shared" si="1"/>
        <v>92</v>
      </c>
      <c r="F79" s="39">
        <f t="shared" si="1"/>
        <v>1240</v>
      </c>
      <c r="G79" s="40">
        <f t="shared" si="15"/>
        <v>726302500</v>
      </c>
      <c r="H79" s="40">
        <f t="shared" si="2"/>
        <v>3988009</v>
      </c>
      <c r="I79" s="40">
        <f t="shared" si="3"/>
        <v>8464</v>
      </c>
      <c r="J79" s="40">
        <f t="shared" si="4"/>
        <v>1537600</v>
      </c>
      <c r="K79" s="40">
        <f t="shared" si="5"/>
        <v>53819150</v>
      </c>
      <c r="L79" s="40">
        <f t="shared" si="6"/>
        <v>2479400</v>
      </c>
      <c r="M79" s="40">
        <f t="shared" si="7"/>
        <v>33418000</v>
      </c>
      <c r="N79" s="40">
        <f t="shared" si="8"/>
        <v>183724</v>
      </c>
      <c r="O79" s="40">
        <f t="shared" si="9"/>
        <v>2476280</v>
      </c>
      <c r="P79" s="40">
        <f t="shared" si="10"/>
        <v>114080</v>
      </c>
      <c r="Q79" s="40">
        <f t="shared" si="11"/>
        <v>247939.99999999997</v>
      </c>
      <c r="R79" s="40">
        <f t="shared" si="12"/>
        <v>18372.399999999998</v>
      </c>
      <c r="S79" s="40">
        <f t="shared" si="12"/>
        <v>846.4</v>
      </c>
      <c r="T79" s="40">
        <f t="shared" si="14"/>
        <v>11408</v>
      </c>
    </row>
    <row r="80" spans="2:29" customFormat="1" x14ac:dyDescent="0.2">
      <c r="B80" s="38">
        <f t="shared" si="0"/>
        <v>11.6</v>
      </c>
      <c r="C80" s="39">
        <f t="shared" si="1"/>
        <v>36400</v>
      </c>
      <c r="D80" s="39">
        <f t="shared" si="1"/>
        <v>1984</v>
      </c>
      <c r="E80" s="39">
        <f t="shared" si="1"/>
        <v>85</v>
      </c>
      <c r="F80" s="39">
        <f t="shared" si="1"/>
        <v>1635</v>
      </c>
      <c r="G80" s="40">
        <f t="shared" si="15"/>
        <v>1324960000</v>
      </c>
      <c r="H80" s="40">
        <f t="shared" si="2"/>
        <v>3936256</v>
      </c>
      <c r="I80" s="40">
        <f t="shared" si="3"/>
        <v>7225</v>
      </c>
      <c r="J80" s="40">
        <f t="shared" si="4"/>
        <v>2673225</v>
      </c>
      <c r="K80" s="40">
        <f t="shared" si="5"/>
        <v>72217600</v>
      </c>
      <c r="L80" s="40">
        <f t="shared" si="6"/>
        <v>3094000</v>
      </c>
      <c r="M80" s="40">
        <f t="shared" si="7"/>
        <v>59514000</v>
      </c>
      <c r="N80" s="40">
        <f t="shared" si="8"/>
        <v>168640</v>
      </c>
      <c r="O80" s="40">
        <f t="shared" si="9"/>
        <v>3243840</v>
      </c>
      <c r="P80" s="40">
        <f t="shared" si="10"/>
        <v>138975</v>
      </c>
      <c r="Q80" s="40">
        <f t="shared" si="11"/>
        <v>422240</v>
      </c>
      <c r="R80" s="40">
        <f t="shared" si="12"/>
        <v>23014.399999999998</v>
      </c>
      <c r="S80" s="40">
        <f t="shared" si="12"/>
        <v>986</v>
      </c>
      <c r="T80" s="40">
        <f t="shared" si="14"/>
        <v>18966</v>
      </c>
    </row>
    <row r="81" spans="1:20" customFormat="1" x14ac:dyDescent="0.2">
      <c r="B81" s="38">
        <f t="shared" si="0"/>
        <v>12.8</v>
      </c>
      <c r="C81" s="39">
        <f t="shared" si="1"/>
        <v>50900</v>
      </c>
      <c r="D81" s="39">
        <f t="shared" si="1"/>
        <v>2438</v>
      </c>
      <c r="E81" s="39">
        <f t="shared" si="1"/>
        <v>97</v>
      </c>
      <c r="F81" s="39">
        <f t="shared" si="1"/>
        <v>1800</v>
      </c>
      <c r="G81" s="40">
        <f t="shared" si="15"/>
        <v>2590810000</v>
      </c>
      <c r="H81" s="40">
        <f t="shared" si="2"/>
        <v>5943844</v>
      </c>
      <c r="I81" s="40">
        <f t="shared" si="3"/>
        <v>9409</v>
      </c>
      <c r="J81" s="40">
        <f t="shared" si="4"/>
        <v>3240000</v>
      </c>
      <c r="K81" s="40">
        <f t="shared" si="5"/>
        <v>124094200</v>
      </c>
      <c r="L81" s="40">
        <f t="shared" si="6"/>
        <v>4937300</v>
      </c>
      <c r="M81" s="40">
        <f t="shared" si="7"/>
        <v>91620000</v>
      </c>
      <c r="N81" s="40">
        <f t="shared" si="8"/>
        <v>236486</v>
      </c>
      <c r="O81" s="40">
        <f t="shared" si="9"/>
        <v>4388400</v>
      </c>
      <c r="P81" s="40">
        <f t="shared" si="10"/>
        <v>174600</v>
      </c>
      <c r="Q81" s="40">
        <f t="shared" si="11"/>
        <v>651520</v>
      </c>
      <c r="R81" s="40">
        <f t="shared" si="12"/>
        <v>31206.400000000001</v>
      </c>
      <c r="S81" s="40">
        <f t="shared" si="12"/>
        <v>1241.6000000000001</v>
      </c>
      <c r="T81" s="40">
        <f t="shared" si="14"/>
        <v>23040</v>
      </c>
    </row>
    <row r="82" spans="1:20" customFormat="1" ht="13.5" thickBot="1" x14ac:dyDescent="0.25">
      <c r="B82" s="36">
        <v>12.7</v>
      </c>
      <c r="C82" s="34">
        <v>49300</v>
      </c>
      <c r="D82" s="35">
        <v>2473</v>
      </c>
      <c r="E82" s="35">
        <v>125</v>
      </c>
      <c r="F82" s="35">
        <v>1570</v>
      </c>
      <c r="G82" s="40">
        <f t="shared" si="15"/>
        <v>2430490000</v>
      </c>
      <c r="H82" s="40">
        <f t="shared" si="2"/>
        <v>6115729</v>
      </c>
      <c r="I82" s="40">
        <f t="shared" si="3"/>
        <v>15625</v>
      </c>
      <c r="J82" s="40">
        <f t="shared" si="4"/>
        <v>2464900</v>
      </c>
      <c r="K82" s="40">
        <f t="shared" si="5"/>
        <v>121918900</v>
      </c>
      <c r="L82" s="40">
        <f t="shared" si="6"/>
        <v>6162500</v>
      </c>
      <c r="M82" s="40">
        <f t="shared" si="7"/>
        <v>77401000</v>
      </c>
      <c r="N82" s="40">
        <f t="shared" si="8"/>
        <v>309125</v>
      </c>
      <c r="O82" s="40">
        <f t="shared" si="9"/>
        <v>3882610</v>
      </c>
      <c r="P82" s="40">
        <f t="shared" si="10"/>
        <v>196250</v>
      </c>
      <c r="Q82" s="40">
        <f t="shared" si="11"/>
        <v>626110</v>
      </c>
      <c r="R82" s="40">
        <f t="shared" si="12"/>
        <v>31407.1</v>
      </c>
      <c r="S82" s="40">
        <f t="shared" si="12"/>
        <v>1587.5</v>
      </c>
      <c r="T82" s="40">
        <f>$B82*F82</f>
        <v>19939</v>
      </c>
    </row>
    <row r="83" spans="1:20" customFormat="1" x14ac:dyDescent="0.2">
      <c r="A83" t="s">
        <v>97</v>
      </c>
      <c r="B83" s="99">
        <f t="shared" ref="B83:H83" si="16">SUM(B52:B82)</f>
        <v>308.60000000000008</v>
      </c>
      <c r="C83" s="99">
        <f t="shared" si="16"/>
        <v>1356425</v>
      </c>
      <c r="D83" s="99">
        <f t="shared" si="16"/>
        <v>64904</v>
      </c>
      <c r="E83" s="99">
        <f t="shared" si="16"/>
        <v>3010</v>
      </c>
      <c r="F83" s="99">
        <f t="shared" si="16"/>
        <v>38940</v>
      </c>
      <c r="G83" s="99">
        <f t="shared" si="16"/>
        <v>150316730025</v>
      </c>
      <c r="H83" s="99">
        <f t="shared" si="16"/>
        <v>175725810</v>
      </c>
      <c r="I83" s="99">
        <f t="shared" ref="I83:T83" si="17">SUM(I52:I82)</f>
        <v>436506</v>
      </c>
      <c r="J83" s="99">
        <f t="shared" si="17"/>
        <v>52817950</v>
      </c>
      <c r="K83" s="99">
        <f t="shared" si="17"/>
        <v>4548968325</v>
      </c>
      <c r="L83" s="99">
        <f t="shared" si="17"/>
        <v>238826625</v>
      </c>
      <c r="M83" s="99">
        <f t="shared" si="17"/>
        <v>2082249275</v>
      </c>
      <c r="N83" s="99">
        <f t="shared" si="17"/>
        <v>8609270</v>
      </c>
      <c r="O83" s="99">
        <f t="shared" si="17"/>
        <v>91977255</v>
      </c>
      <c r="P83" s="99">
        <f t="shared" si="17"/>
        <v>4366165</v>
      </c>
      <c r="Q83" s="99">
        <f t="shared" si="17"/>
        <v>18756861</v>
      </c>
      <c r="R83" s="99">
        <f t="shared" si="17"/>
        <v>762211.70000000007</v>
      </c>
      <c r="S83" s="99">
        <f t="shared" si="17"/>
        <v>37036.699999999997</v>
      </c>
      <c r="T83" s="99">
        <f t="shared" si="17"/>
        <v>421009</v>
      </c>
    </row>
    <row r="84" spans="1:20" customFormat="1" x14ac:dyDescent="0.2">
      <c r="A84" t="s">
        <v>105</v>
      </c>
      <c r="B84" s="100">
        <f>AVERAGE(B52:B82)</f>
        <v>9.9548387096774213</v>
      </c>
      <c r="C84" s="100">
        <f t="shared" ref="C84:T84" si="18">AVERAGE(C52:C82)</f>
        <v>43755.645161290326</v>
      </c>
      <c r="D84" s="100">
        <f t="shared" si="18"/>
        <v>2093.6774193548385</v>
      </c>
      <c r="E84" s="100">
        <f t="shared" si="18"/>
        <v>97.096774193548384</v>
      </c>
      <c r="F84" s="100">
        <f t="shared" si="18"/>
        <v>1256.1290322580646</v>
      </c>
      <c r="G84" s="100">
        <f>AVERAGE(G52:G82)</f>
        <v>4848926775</v>
      </c>
      <c r="H84" s="100">
        <f t="shared" si="18"/>
        <v>5668574.5161290327</v>
      </c>
      <c r="I84" s="100">
        <f t="shared" si="18"/>
        <v>14080.838709677419</v>
      </c>
      <c r="J84" s="100">
        <f t="shared" si="18"/>
        <v>1703804.8387096773</v>
      </c>
      <c r="K84" s="100">
        <f t="shared" si="18"/>
        <v>146740913.70967743</v>
      </c>
      <c r="L84" s="100">
        <f t="shared" si="18"/>
        <v>7704084.6774193551</v>
      </c>
      <c r="M84" s="100">
        <f t="shared" si="18"/>
        <v>67169331.451612905</v>
      </c>
      <c r="N84" s="100">
        <f t="shared" si="18"/>
        <v>277718.38709677418</v>
      </c>
      <c r="O84" s="100">
        <f t="shared" si="18"/>
        <v>2967008.2258064514</v>
      </c>
      <c r="P84" s="100">
        <f t="shared" si="18"/>
        <v>140844.03225806452</v>
      </c>
      <c r="Q84" s="100">
        <f t="shared" si="18"/>
        <v>605060.03225806449</v>
      </c>
      <c r="R84" s="100">
        <f t="shared" si="18"/>
        <v>24587.474193548391</v>
      </c>
      <c r="S84" s="100">
        <f t="shared" si="18"/>
        <v>1194.7322580645161</v>
      </c>
      <c r="T84" s="100">
        <f t="shared" si="18"/>
        <v>13580.935483870968</v>
      </c>
    </row>
    <row r="85" spans="1:20" customFormat="1" x14ac:dyDescent="0.2">
      <c r="D85" s="1"/>
      <c r="E85" s="1"/>
      <c r="F85" s="1"/>
    </row>
    <row r="86" spans="1:20" customFormat="1" x14ac:dyDescent="0.2">
      <c r="D86" s="1"/>
      <c r="E86" s="1"/>
      <c r="F86" s="1"/>
      <c r="G86" s="1"/>
      <c r="H86" s="1"/>
      <c r="I86" s="62" t="s">
        <v>45</v>
      </c>
      <c r="J86" s="62" t="s">
        <v>51</v>
      </c>
      <c r="K86" s="62" t="s">
        <v>52</v>
      </c>
      <c r="L86" s="62" t="s">
        <v>53</v>
      </c>
      <c r="M86" s="62" t="s">
        <v>54</v>
      </c>
      <c r="N86" s="62">
        <v>1</v>
      </c>
    </row>
    <row r="87" spans="1:20" customFormat="1" x14ac:dyDescent="0.2">
      <c r="D87" s="1"/>
      <c r="E87" s="1"/>
      <c r="F87" s="1"/>
      <c r="G87" s="1"/>
      <c r="H87" s="42" t="s">
        <v>51</v>
      </c>
      <c r="I87" s="43">
        <f>Q83</f>
        <v>18756861</v>
      </c>
      <c r="J87" s="44">
        <f>G83</f>
        <v>150316730025</v>
      </c>
      <c r="K87" s="44">
        <f>K83</f>
        <v>4548968325</v>
      </c>
      <c r="L87" s="44">
        <f>L83</f>
        <v>238826625</v>
      </c>
      <c r="M87" s="44">
        <f>M83</f>
        <v>2082249275</v>
      </c>
      <c r="N87" s="44">
        <f>C83</f>
        <v>1356425</v>
      </c>
    </row>
    <row r="88" spans="1:20" customFormat="1" x14ac:dyDescent="0.2">
      <c r="D88" s="1"/>
      <c r="E88" s="1"/>
      <c r="F88" s="1"/>
      <c r="G88" s="1"/>
      <c r="H88" s="42" t="s">
        <v>52</v>
      </c>
      <c r="I88" s="43">
        <f>R83</f>
        <v>762211.70000000007</v>
      </c>
      <c r="J88" s="44">
        <f>K83</f>
        <v>4548968325</v>
      </c>
      <c r="K88" s="44">
        <f>H83</f>
        <v>175725810</v>
      </c>
      <c r="L88" s="44">
        <f>K89</f>
        <v>8609270</v>
      </c>
      <c r="M88" s="44">
        <f>K90</f>
        <v>91977255</v>
      </c>
      <c r="N88" s="44">
        <f>K91</f>
        <v>64904</v>
      </c>
    </row>
    <row r="89" spans="1:20" customFormat="1" x14ac:dyDescent="0.2">
      <c r="D89" s="1"/>
      <c r="E89" s="1"/>
      <c r="F89" s="1"/>
      <c r="G89" s="1"/>
      <c r="H89" s="42" t="s">
        <v>53</v>
      </c>
      <c r="I89" s="43">
        <f>S83</f>
        <v>37036.699999999997</v>
      </c>
      <c r="J89" s="44">
        <f>L83</f>
        <v>238826625</v>
      </c>
      <c r="K89" s="44">
        <f>N83</f>
        <v>8609270</v>
      </c>
      <c r="L89" s="44">
        <f>I83</f>
        <v>436506</v>
      </c>
      <c r="M89" s="44">
        <f>L90</f>
        <v>4366165</v>
      </c>
      <c r="N89" s="44">
        <f>L91</f>
        <v>3010</v>
      </c>
    </row>
    <row r="90" spans="1:20" customFormat="1" x14ac:dyDescent="0.2">
      <c r="D90" s="1"/>
      <c r="E90" s="1"/>
      <c r="F90" s="1"/>
      <c r="G90" s="1"/>
      <c r="H90" s="42" t="s">
        <v>54</v>
      </c>
      <c r="I90" s="43">
        <f>T83</f>
        <v>421009</v>
      </c>
      <c r="J90" s="44">
        <f>M83</f>
        <v>2082249275</v>
      </c>
      <c r="K90" s="44">
        <f>O83</f>
        <v>91977255</v>
      </c>
      <c r="L90" s="44">
        <f>P83</f>
        <v>4366165</v>
      </c>
      <c r="M90" s="44">
        <f>J83</f>
        <v>52817950</v>
      </c>
      <c r="N90" s="44">
        <f>M91</f>
        <v>38940</v>
      </c>
    </row>
    <row r="91" spans="1:20" customFormat="1" x14ac:dyDescent="0.2">
      <c r="D91" s="1"/>
      <c r="E91" s="1"/>
      <c r="F91" s="1"/>
      <c r="G91" s="1"/>
      <c r="H91" s="42">
        <v>1</v>
      </c>
      <c r="I91" s="43">
        <f>B83</f>
        <v>308.60000000000008</v>
      </c>
      <c r="J91" s="44">
        <f>C83</f>
        <v>1356425</v>
      </c>
      <c r="K91" s="44">
        <f>D83</f>
        <v>64904</v>
      </c>
      <c r="L91" s="44">
        <f>E83</f>
        <v>3010</v>
      </c>
      <c r="M91" s="44">
        <f>F83</f>
        <v>38940</v>
      </c>
      <c r="N91" s="44">
        <f>31</f>
        <v>31</v>
      </c>
    </row>
    <row r="92" spans="1:20" customFormat="1" x14ac:dyDescent="0.2">
      <c r="D92" s="1"/>
      <c r="E92" s="1"/>
      <c r="F92" s="1"/>
      <c r="G92" s="1"/>
      <c r="I92" s="45" t="s">
        <v>87</v>
      </c>
      <c r="J92" s="70" t="s">
        <v>88</v>
      </c>
      <c r="K92" s="70"/>
      <c r="L92" s="70"/>
      <c r="M92" s="70"/>
      <c r="N92" s="70"/>
    </row>
    <row r="93" spans="1:20" customFormat="1" x14ac:dyDescent="0.2">
      <c r="D93" s="1"/>
      <c r="E93" s="1"/>
      <c r="F93" s="1"/>
      <c r="G93" s="1"/>
    </row>
    <row r="94" spans="1:20" customFormat="1" x14ac:dyDescent="0.2">
      <c r="D94" s="1"/>
      <c r="E94" s="1"/>
      <c r="F94" s="1"/>
      <c r="G94" s="1"/>
    </row>
    <row r="95" spans="1:20" customFormat="1" x14ac:dyDescent="0.2">
      <c r="D95" s="1"/>
      <c r="E95" s="1"/>
      <c r="F95" s="1"/>
      <c r="G95" s="1"/>
      <c r="J95" s="46">
        <f t="array" ref="J95:N99">MINVERSE(J87:N91)</f>
        <v>1.1412941575884388E-10</v>
      </c>
      <c r="K95" s="46">
        <v>-1.8808550443075735E-9</v>
      </c>
      <c r="L95" s="46">
        <v>-7.7109186817607359E-8</v>
      </c>
      <c r="M95" s="46">
        <v>5.5304384684678855E-9</v>
      </c>
      <c r="N95" s="46">
        <v>-5.1579350374491089E-7</v>
      </c>
    </row>
    <row r="96" spans="1:20" customFormat="1" x14ac:dyDescent="0.2">
      <c r="D96" s="1"/>
      <c r="E96" s="1"/>
      <c r="F96" s="1"/>
      <c r="G96" s="1"/>
      <c r="J96" s="46">
        <v>-1.8808550443076025E-9</v>
      </c>
      <c r="K96" s="46">
        <v>4.9473121352772264E-7</v>
      </c>
      <c r="L96" s="46">
        <v>-4.8085220883544726E-6</v>
      </c>
      <c r="M96" s="46">
        <v>-4.2105559782163774E-7</v>
      </c>
      <c r="N96" s="46">
        <v>4.2282599541714993E-5</v>
      </c>
    </row>
    <row r="97" spans="1:14" customFormat="1" x14ac:dyDescent="0.2">
      <c r="D97" s="1"/>
      <c r="E97" s="1"/>
      <c r="F97" s="1"/>
      <c r="G97" s="1"/>
      <c r="J97" s="46">
        <v>-7.7109186817607121E-8</v>
      </c>
      <c r="K97" s="46">
        <v>-4.8085220883545022E-6</v>
      </c>
      <c r="L97" s="46">
        <v>1.4948392116578612E-4</v>
      </c>
      <c r="M97" s="46">
        <v>-2.0632643447522568E-6</v>
      </c>
      <c r="N97" s="46">
        <v>1.5187760395893551E-3</v>
      </c>
    </row>
    <row r="98" spans="1:14" customFormat="1" x14ac:dyDescent="0.2">
      <c r="D98" s="1"/>
      <c r="E98" s="1"/>
      <c r="F98" s="1"/>
      <c r="G98" s="1"/>
      <c r="J98" s="46">
        <v>5.5304384684679343E-9</v>
      </c>
      <c r="K98" s="46">
        <v>-4.2105559782163615E-7</v>
      </c>
      <c r="L98" s="46">
        <v>-2.0632643447523233E-6</v>
      </c>
      <c r="M98" s="46">
        <v>1.1562976413848808E-6</v>
      </c>
      <c r="N98" s="46">
        <v>-6.1255603085157791E-4</v>
      </c>
    </row>
    <row r="99" spans="1:14" customFormat="1" x14ac:dyDescent="0.2">
      <c r="D99" s="1"/>
      <c r="E99" s="1"/>
      <c r="F99" s="1"/>
      <c r="G99" s="1"/>
      <c r="J99" s="46">
        <v>-5.1579350374493926E-7</v>
      </c>
      <c r="K99" s="46">
        <v>4.2282599541714641E-5</v>
      </c>
      <c r="L99" s="46">
        <v>1.5187760395893877E-3</v>
      </c>
      <c r="M99" s="46">
        <v>-6.1255603085157888E-4</v>
      </c>
      <c r="N99" s="46">
        <v>0.58828197822123252</v>
      </c>
    </row>
    <row r="100" spans="1:14" customFormat="1" ht="14.25" x14ac:dyDescent="0.2">
      <c r="D100" s="1"/>
      <c r="E100" s="1"/>
      <c r="F100" s="1"/>
      <c r="G100" s="1"/>
      <c r="J100" s="71" t="s">
        <v>89</v>
      </c>
      <c r="K100" s="71"/>
      <c r="L100" s="71"/>
      <c r="M100" s="71"/>
      <c r="N100" s="71"/>
    </row>
    <row r="101" spans="1:14" customFormat="1" ht="14.25" customHeight="1" x14ac:dyDescent="0.2">
      <c r="D101" s="1"/>
      <c r="E101" s="1"/>
      <c r="F101" s="1"/>
      <c r="G101" s="1"/>
    </row>
    <row r="102" spans="1:14" customFormat="1" x14ac:dyDescent="0.2">
      <c r="D102" s="1"/>
      <c r="E102" s="1"/>
      <c r="F102" s="1"/>
      <c r="G102" s="1"/>
    </row>
    <row r="103" spans="1:14" customFormat="1" ht="14.25" x14ac:dyDescent="0.2">
      <c r="D103" s="1"/>
      <c r="E103" s="1"/>
      <c r="F103" s="97"/>
      <c r="G103" s="1"/>
    </row>
    <row r="104" spans="1:14" customFormat="1" x14ac:dyDescent="0.2">
      <c r="D104" s="1"/>
      <c r="E104" s="1"/>
      <c r="F104" s="1"/>
      <c r="G104" s="1"/>
      <c r="I104" s="145" t="s">
        <v>210</v>
      </c>
      <c r="J104" s="16">
        <f t="array" ref="J104:J108">MMULT(J95:N99,I87:I91)</f>
        <v>2.0420541132431451E-5</v>
      </c>
    </row>
    <row r="105" spans="1:14" customFormat="1" x14ac:dyDescent="0.2">
      <c r="D105" s="1"/>
      <c r="E105" s="1"/>
      <c r="F105" s="1"/>
      <c r="G105" s="1"/>
      <c r="I105" s="145"/>
      <c r="J105" s="16">
        <v>-5.0059331567270729E-4</v>
      </c>
    </row>
    <row r="106" spans="1:14" customFormat="1" x14ac:dyDescent="0.2">
      <c r="D106" s="1"/>
      <c r="E106" s="1"/>
      <c r="F106" s="1"/>
      <c r="G106" s="1"/>
      <c r="H106" s="94" t="s">
        <v>205</v>
      </c>
      <c r="I106" s="145"/>
      <c r="J106" s="16">
        <v>2.4994475925217974E-2</v>
      </c>
    </row>
    <row r="107" spans="1:14" customFormat="1" x14ac:dyDescent="0.2">
      <c r="D107" s="1"/>
      <c r="E107" s="1"/>
      <c r="F107" s="1"/>
      <c r="G107" s="1"/>
      <c r="I107" s="145"/>
      <c r="J107" s="16">
        <v>4.1605826356822806E-3</v>
      </c>
    </row>
    <row r="108" spans="1:14" customFormat="1" x14ac:dyDescent="0.2">
      <c r="D108" s="1"/>
      <c r="E108" s="1"/>
      <c r="F108" s="1"/>
      <c r="G108" s="1"/>
      <c r="I108" s="145"/>
      <c r="J108" s="16">
        <v>2.4562940544030596</v>
      </c>
    </row>
    <row r="109" spans="1:14" customFormat="1" x14ac:dyDescent="0.2"/>
    <row r="110" spans="1:14" customFormat="1" ht="20.25" x14ac:dyDescent="0.3">
      <c r="A110" s="101" t="s">
        <v>230</v>
      </c>
      <c r="B110" s="102"/>
      <c r="C110" s="102"/>
      <c r="D110" s="102"/>
      <c r="E110" s="103"/>
      <c r="F110" s="103"/>
      <c r="G110" s="103"/>
      <c r="H110" s="98"/>
    </row>
    <row r="111" spans="1:14" customFormat="1" ht="15" x14ac:dyDescent="0.25">
      <c r="A111" s="106" t="s">
        <v>217</v>
      </c>
      <c r="B111" s="106"/>
      <c r="C111" s="106"/>
      <c r="D111" s="106"/>
      <c r="E111" s="106"/>
      <c r="F111" s="106"/>
      <c r="G111" s="106"/>
      <c r="H111" s="106"/>
    </row>
    <row r="112" spans="1:14" customFormat="1" ht="15" x14ac:dyDescent="0.25">
      <c r="A112" s="106" t="s">
        <v>211</v>
      </c>
      <c r="B112" s="106"/>
      <c r="C112" s="106"/>
      <c r="D112" s="106"/>
      <c r="E112" s="88"/>
      <c r="F112" s="88"/>
      <c r="G112" s="88"/>
      <c r="H112" s="113"/>
      <c r="I112" s="67"/>
      <c r="J112" s="67"/>
      <c r="K112" s="67"/>
      <c r="L112" s="67"/>
    </row>
    <row r="113" spans="2:43" customFormat="1" ht="13.5" thickBot="1" x14ac:dyDescent="0.25"/>
    <row r="114" spans="2:43" customFormat="1" ht="13.5" thickBot="1" x14ac:dyDescent="0.25">
      <c r="C114" s="58" t="s">
        <v>51</v>
      </c>
      <c r="D114" s="59" t="s">
        <v>52</v>
      </c>
      <c r="E114" s="59" t="s">
        <v>53</v>
      </c>
      <c r="F114" s="59" t="s">
        <v>54</v>
      </c>
      <c r="G114" s="60" t="s">
        <v>65</v>
      </c>
    </row>
    <row r="115" spans="2:43" customFormat="1" x14ac:dyDescent="0.2">
      <c r="B115" s="140" t="s">
        <v>66</v>
      </c>
      <c r="C115" s="39">
        <v>11600</v>
      </c>
      <c r="D115" s="39">
        <v>846</v>
      </c>
      <c r="E115" s="39">
        <v>32</v>
      </c>
      <c r="F115" s="39">
        <v>650</v>
      </c>
      <c r="G115" s="117">
        <v>1</v>
      </c>
      <c r="I115" s="147" t="s">
        <v>67</v>
      </c>
      <c r="J115" s="63">
        <f t="shared" ref="J115:J145" si="19">G6</f>
        <v>5.7</v>
      </c>
      <c r="L115" s="140" t="s">
        <v>90</v>
      </c>
      <c r="M115" s="39">
        <v>11600</v>
      </c>
      <c r="N115" s="32">
        <v>12490</v>
      </c>
      <c r="O115" s="32">
        <v>10450</v>
      </c>
      <c r="P115" s="32">
        <v>17140</v>
      </c>
      <c r="Q115" s="32">
        <v>14825</v>
      </c>
      <c r="R115" s="32">
        <v>13730</v>
      </c>
      <c r="S115" s="32">
        <v>19490</v>
      </c>
      <c r="T115" s="32">
        <v>285000</v>
      </c>
      <c r="U115" s="32">
        <v>183900</v>
      </c>
      <c r="V115" s="32">
        <v>92500</v>
      </c>
      <c r="W115" s="32">
        <v>25000</v>
      </c>
      <c r="X115" s="32">
        <v>22350</v>
      </c>
      <c r="Y115" s="32">
        <v>36600</v>
      </c>
      <c r="Z115" s="32">
        <v>22500</v>
      </c>
      <c r="AA115" s="32">
        <v>31580</v>
      </c>
      <c r="AB115" s="32">
        <v>28750</v>
      </c>
      <c r="AC115" s="32">
        <v>22600</v>
      </c>
      <c r="AD115" s="32">
        <v>20300</v>
      </c>
      <c r="AE115" s="32">
        <v>19900</v>
      </c>
      <c r="AF115" s="32">
        <v>39800</v>
      </c>
      <c r="AG115" s="32">
        <v>19740</v>
      </c>
      <c r="AH115" s="32">
        <v>38990</v>
      </c>
      <c r="AI115" s="32">
        <v>50800</v>
      </c>
      <c r="AJ115" s="32">
        <v>36200</v>
      </c>
      <c r="AK115" s="32">
        <v>31990</v>
      </c>
      <c r="AL115" s="32">
        <v>47700</v>
      </c>
      <c r="AM115" s="32">
        <v>36950</v>
      </c>
      <c r="AN115" s="32">
        <v>26950</v>
      </c>
      <c r="AO115" s="32">
        <v>36400</v>
      </c>
      <c r="AP115" s="32">
        <v>50900</v>
      </c>
      <c r="AQ115" s="32">
        <v>49300</v>
      </c>
    </row>
    <row r="116" spans="2:43" customFormat="1" x14ac:dyDescent="0.2">
      <c r="B116" s="140"/>
      <c r="C116" s="32">
        <v>12490</v>
      </c>
      <c r="D116" s="32">
        <v>993</v>
      </c>
      <c r="E116" s="39">
        <v>39</v>
      </c>
      <c r="F116" s="32">
        <v>790</v>
      </c>
      <c r="G116" s="31">
        <v>1</v>
      </c>
      <c r="I116" s="147"/>
      <c r="J116" s="63">
        <f t="shared" si="19"/>
        <v>5.8</v>
      </c>
      <c r="L116" s="140"/>
      <c r="M116" s="39">
        <v>846</v>
      </c>
      <c r="N116" s="32">
        <v>993</v>
      </c>
      <c r="O116" s="32">
        <v>899</v>
      </c>
      <c r="P116" s="32">
        <v>1390</v>
      </c>
      <c r="Q116" s="32">
        <v>1195</v>
      </c>
      <c r="R116" s="32">
        <v>658</v>
      </c>
      <c r="S116" s="32">
        <v>1331</v>
      </c>
      <c r="T116" s="32">
        <v>5474</v>
      </c>
      <c r="U116" s="32">
        <v>5987</v>
      </c>
      <c r="V116" s="32">
        <v>2789</v>
      </c>
      <c r="W116" s="32">
        <v>1597</v>
      </c>
      <c r="X116" s="32">
        <v>1761</v>
      </c>
      <c r="Y116" s="32">
        <v>2165</v>
      </c>
      <c r="Z116" s="32">
        <v>1983</v>
      </c>
      <c r="AA116" s="32">
        <v>1984</v>
      </c>
      <c r="AB116" s="32">
        <v>1998</v>
      </c>
      <c r="AC116" s="32">
        <v>1580</v>
      </c>
      <c r="AD116" s="32">
        <v>1390</v>
      </c>
      <c r="AE116" s="32">
        <v>1396</v>
      </c>
      <c r="AF116" s="32">
        <v>2435</v>
      </c>
      <c r="AG116" s="32">
        <v>1242</v>
      </c>
      <c r="AH116" s="32">
        <v>2972</v>
      </c>
      <c r="AI116" s="32">
        <v>2958</v>
      </c>
      <c r="AJ116" s="32">
        <v>2497</v>
      </c>
      <c r="AK116" s="32">
        <v>1998</v>
      </c>
      <c r="AL116" s="32">
        <v>2496</v>
      </c>
      <c r="AM116" s="32">
        <v>1998</v>
      </c>
      <c r="AN116" s="32">
        <v>1997</v>
      </c>
      <c r="AO116" s="32">
        <v>1984</v>
      </c>
      <c r="AP116" s="32">
        <v>2438</v>
      </c>
      <c r="AQ116" s="32">
        <v>2473</v>
      </c>
    </row>
    <row r="117" spans="2:43" customFormat="1" x14ac:dyDescent="0.2">
      <c r="B117" s="140"/>
      <c r="C117" s="32">
        <v>10450</v>
      </c>
      <c r="D117" s="32">
        <v>899</v>
      </c>
      <c r="E117" s="39">
        <v>29</v>
      </c>
      <c r="F117" s="32">
        <v>730</v>
      </c>
      <c r="G117" s="31">
        <v>1</v>
      </c>
      <c r="I117" s="147"/>
      <c r="J117" s="63">
        <f t="shared" si="19"/>
        <v>6.1</v>
      </c>
      <c r="L117" s="140"/>
      <c r="M117" s="39">
        <v>32</v>
      </c>
      <c r="N117" s="39">
        <v>39</v>
      </c>
      <c r="O117" s="39">
        <v>29</v>
      </c>
      <c r="P117" s="39">
        <v>44</v>
      </c>
      <c r="Q117" s="39">
        <v>33</v>
      </c>
      <c r="R117" s="39">
        <v>32</v>
      </c>
      <c r="S117" s="39">
        <v>55</v>
      </c>
      <c r="T117" s="39">
        <v>325</v>
      </c>
      <c r="U117" s="39">
        <v>300</v>
      </c>
      <c r="V117" s="39">
        <v>209</v>
      </c>
      <c r="W117" s="39">
        <v>74</v>
      </c>
      <c r="X117" s="39">
        <v>74</v>
      </c>
      <c r="Y117" s="39">
        <v>101</v>
      </c>
      <c r="Z117" s="39">
        <v>85</v>
      </c>
      <c r="AA117" s="39">
        <v>85</v>
      </c>
      <c r="AB117" s="39">
        <v>89</v>
      </c>
      <c r="AC117" s="39">
        <v>65</v>
      </c>
      <c r="AD117" s="39">
        <v>54</v>
      </c>
      <c r="AE117" s="39">
        <v>66</v>
      </c>
      <c r="AF117" s="39">
        <v>106</v>
      </c>
      <c r="AG117" s="39">
        <v>55</v>
      </c>
      <c r="AH117" s="39">
        <v>107</v>
      </c>
      <c r="AI117" s="39">
        <v>150</v>
      </c>
      <c r="AJ117" s="39">
        <v>122</v>
      </c>
      <c r="AK117" s="39">
        <v>66</v>
      </c>
      <c r="AL117" s="39">
        <v>125</v>
      </c>
      <c r="AM117" s="39">
        <v>89</v>
      </c>
      <c r="AN117" s="39">
        <v>92</v>
      </c>
      <c r="AO117" s="39">
        <v>85</v>
      </c>
      <c r="AP117" s="39">
        <v>97</v>
      </c>
      <c r="AQ117" s="39">
        <v>125</v>
      </c>
    </row>
    <row r="118" spans="2:43" customFormat="1" x14ac:dyDescent="0.2">
      <c r="B118" s="140"/>
      <c r="C118" s="32">
        <v>17140</v>
      </c>
      <c r="D118" s="32">
        <v>1390</v>
      </c>
      <c r="E118" s="39">
        <v>44</v>
      </c>
      <c r="F118" s="32">
        <v>955</v>
      </c>
      <c r="G118" s="31">
        <v>1</v>
      </c>
      <c r="I118" s="147"/>
      <c r="J118" s="63">
        <f t="shared" si="19"/>
        <v>6.5</v>
      </c>
      <c r="L118" s="140"/>
      <c r="M118" s="39">
        <v>650</v>
      </c>
      <c r="N118" s="32">
        <v>790</v>
      </c>
      <c r="O118" s="32">
        <v>730</v>
      </c>
      <c r="P118" s="32">
        <v>955</v>
      </c>
      <c r="Q118" s="32">
        <v>895</v>
      </c>
      <c r="R118" s="32">
        <v>740</v>
      </c>
      <c r="S118" s="32">
        <v>1010</v>
      </c>
      <c r="T118" s="32">
        <v>1690</v>
      </c>
      <c r="U118" s="32">
        <v>2250</v>
      </c>
      <c r="V118" s="32">
        <v>1485</v>
      </c>
      <c r="W118" s="32">
        <v>1080</v>
      </c>
      <c r="X118" s="32">
        <v>1100</v>
      </c>
      <c r="Y118" s="32">
        <v>1500</v>
      </c>
      <c r="Z118" s="32">
        <v>1075</v>
      </c>
      <c r="AA118" s="32">
        <v>1155</v>
      </c>
      <c r="AB118" s="32">
        <v>1140</v>
      </c>
      <c r="AC118" s="32">
        <v>1080</v>
      </c>
      <c r="AD118" s="32">
        <v>1110</v>
      </c>
      <c r="AE118" s="32">
        <v>1140</v>
      </c>
      <c r="AF118" s="32">
        <v>1370</v>
      </c>
      <c r="AG118" s="32">
        <v>940</v>
      </c>
      <c r="AH118" s="32">
        <v>1400</v>
      </c>
      <c r="AI118" s="32">
        <v>1550</v>
      </c>
      <c r="AJ118" s="32">
        <v>1330</v>
      </c>
      <c r="AK118" s="32">
        <v>1300</v>
      </c>
      <c r="AL118" s="32">
        <v>1670</v>
      </c>
      <c r="AM118" s="32">
        <v>1560</v>
      </c>
      <c r="AN118" s="32">
        <v>1240</v>
      </c>
      <c r="AO118" s="32">
        <v>1635</v>
      </c>
      <c r="AP118" s="32">
        <v>1800</v>
      </c>
      <c r="AQ118" s="32">
        <v>1570</v>
      </c>
    </row>
    <row r="119" spans="2:43" customFormat="1" x14ac:dyDescent="0.2">
      <c r="B119" s="140"/>
      <c r="C119" s="32">
        <v>14825</v>
      </c>
      <c r="D119" s="32">
        <v>1195</v>
      </c>
      <c r="E119" s="39">
        <v>33</v>
      </c>
      <c r="F119" s="32">
        <v>895</v>
      </c>
      <c r="G119" s="31">
        <v>1</v>
      </c>
      <c r="I119" s="147"/>
      <c r="J119" s="63">
        <f t="shared" si="19"/>
        <v>6.8</v>
      </c>
      <c r="L119" s="140"/>
      <c r="M119" s="117">
        <v>1</v>
      </c>
      <c r="N119" s="31">
        <v>1</v>
      </c>
      <c r="O119" s="31">
        <v>1</v>
      </c>
      <c r="P119" s="31">
        <v>1</v>
      </c>
      <c r="Q119" s="31">
        <v>1</v>
      </c>
      <c r="R119" s="31">
        <v>1</v>
      </c>
      <c r="S119" s="31">
        <v>1</v>
      </c>
      <c r="T119" s="31">
        <v>1</v>
      </c>
      <c r="U119" s="31">
        <v>1</v>
      </c>
      <c r="V119" s="31">
        <v>1</v>
      </c>
      <c r="W119" s="31">
        <v>1</v>
      </c>
      <c r="X119" s="31">
        <v>1</v>
      </c>
      <c r="Y119" s="31">
        <v>1</v>
      </c>
      <c r="Z119" s="31">
        <v>1</v>
      </c>
      <c r="AA119" s="31">
        <v>1</v>
      </c>
      <c r="AB119" s="31">
        <v>1</v>
      </c>
      <c r="AC119" s="31">
        <v>1</v>
      </c>
      <c r="AD119" s="31">
        <v>1</v>
      </c>
      <c r="AE119" s="31">
        <v>1</v>
      </c>
      <c r="AF119" s="31">
        <v>1</v>
      </c>
      <c r="AG119" s="31">
        <v>1</v>
      </c>
      <c r="AH119" s="31">
        <v>1</v>
      </c>
      <c r="AI119" s="31">
        <v>1</v>
      </c>
      <c r="AJ119" s="31">
        <v>1</v>
      </c>
      <c r="AK119" s="31">
        <v>1</v>
      </c>
      <c r="AL119" s="31">
        <v>1</v>
      </c>
      <c r="AM119" s="31">
        <v>1</v>
      </c>
      <c r="AN119" s="31">
        <v>1</v>
      </c>
      <c r="AO119" s="31">
        <v>1</v>
      </c>
      <c r="AP119" s="31">
        <v>1</v>
      </c>
      <c r="AQ119" s="31">
        <v>1</v>
      </c>
    </row>
    <row r="120" spans="2:43" customFormat="1" x14ac:dyDescent="0.2">
      <c r="B120" s="140"/>
      <c r="C120" s="32">
        <v>13730</v>
      </c>
      <c r="D120" s="32">
        <v>658</v>
      </c>
      <c r="E120" s="39">
        <v>32</v>
      </c>
      <c r="F120" s="32">
        <v>740</v>
      </c>
      <c r="G120" s="31">
        <v>1</v>
      </c>
      <c r="I120" s="147"/>
      <c r="J120" s="63">
        <f t="shared" si="19"/>
        <v>6.8</v>
      </c>
    </row>
    <row r="121" spans="2:43" customFormat="1" x14ac:dyDescent="0.2">
      <c r="B121" s="140"/>
      <c r="C121" s="32">
        <v>19490</v>
      </c>
      <c r="D121" s="32">
        <v>1331</v>
      </c>
      <c r="E121" s="39">
        <v>55</v>
      </c>
      <c r="F121" s="32">
        <v>1010</v>
      </c>
      <c r="G121" s="31">
        <v>1</v>
      </c>
      <c r="I121" s="147"/>
      <c r="J121" s="63">
        <f t="shared" si="19"/>
        <v>7.1</v>
      </c>
    </row>
    <row r="122" spans="2:43" customFormat="1" x14ac:dyDescent="0.2">
      <c r="B122" s="140"/>
      <c r="C122" s="32">
        <v>285000</v>
      </c>
      <c r="D122" s="32">
        <v>5474</v>
      </c>
      <c r="E122" s="39">
        <v>325</v>
      </c>
      <c r="F122" s="32">
        <v>1690</v>
      </c>
      <c r="G122" s="31">
        <v>1</v>
      </c>
      <c r="I122" s="147"/>
      <c r="J122" s="63">
        <f t="shared" si="19"/>
        <v>21.3</v>
      </c>
      <c r="L122" s="141" t="s">
        <v>91</v>
      </c>
      <c r="M122" s="17">
        <f t="array" ref="M122:Q126">MMULT(M115:AQ119,C115:G145)</f>
        <v>150316730025</v>
      </c>
      <c r="N122" s="17">
        <v>4548968325</v>
      </c>
      <c r="O122" s="17">
        <v>238826625</v>
      </c>
      <c r="P122" s="17">
        <v>2082249275</v>
      </c>
      <c r="Q122" s="17">
        <v>1356425</v>
      </c>
      <c r="R122" s="48" t="s">
        <v>68</v>
      </c>
    </row>
    <row r="123" spans="2:43" customFormat="1" x14ac:dyDescent="0.2">
      <c r="B123" s="140"/>
      <c r="C123" s="32">
        <v>183900</v>
      </c>
      <c r="D123" s="32">
        <v>5987</v>
      </c>
      <c r="E123" s="39">
        <v>300</v>
      </c>
      <c r="F123" s="32">
        <v>2250</v>
      </c>
      <c r="G123" s="31">
        <v>1</v>
      </c>
      <c r="I123" s="147"/>
      <c r="J123" s="63">
        <f t="shared" si="19"/>
        <v>18.7</v>
      </c>
      <c r="L123" s="141"/>
      <c r="M123" s="17">
        <v>4548968325</v>
      </c>
      <c r="N123" s="17">
        <v>175725810</v>
      </c>
      <c r="O123" s="17">
        <v>8609270</v>
      </c>
      <c r="P123" s="17">
        <v>91977255</v>
      </c>
      <c r="Q123" s="17">
        <v>64904</v>
      </c>
      <c r="R123" s="48" t="s">
        <v>69</v>
      </c>
    </row>
    <row r="124" spans="2:43" customFormat="1" x14ac:dyDescent="0.2">
      <c r="B124" s="140"/>
      <c r="C124" s="32">
        <v>92500</v>
      </c>
      <c r="D124" s="32">
        <v>2789</v>
      </c>
      <c r="E124" s="39">
        <v>209</v>
      </c>
      <c r="F124" s="32">
        <v>1485</v>
      </c>
      <c r="G124" s="31">
        <v>1</v>
      </c>
      <c r="I124" s="147"/>
      <c r="J124" s="63">
        <f t="shared" si="19"/>
        <v>14.5</v>
      </c>
      <c r="L124" s="141"/>
      <c r="M124" s="17">
        <v>238826625</v>
      </c>
      <c r="N124" s="17">
        <v>8609270</v>
      </c>
      <c r="O124" s="17">
        <v>436506</v>
      </c>
      <c r="P124" s="17">
        <v>4366165</v>
      </c>
      <c r="Q124" s="17">
        <v>3010</v>
      </c>
      <c r="R124" s="48" t="s">
        <v>70</v>
      </c>
    </row>
    <row r="125" spans="2:43" customFormat="1" x14ac:dyDescent="0.2">
      <c r="B125" s="140"/>
      <c r="C125" s="32">
        <v>25000</v>
      </c>
      <c r="D125" s="32">
        <v>1597</v>
      </c>
      <c r="E125" s="39">
        <v>74</v>
      </c>
      <c r="F125" s="32">
        <v>1080</v>
      </c>
      <c r="G125" s="31">
        <v>1</v>
      </c>
      <c r="I125" s="147"/>
      <c r="J125" s="63">
        <f t="shared" si="19"/>
        <v>7.4</v>
      </c>
      <c r="L125" s="141"/>
      <c r="M125" s="17">
        <v>2082249275</v>
      </c>
      <c r="N125" s="17">
        <v>91977255</v>
      </c>
      <c r="O125" s="17">
        <v>4366165</v>
      </c>
      <c r="P125" s="17">
        <v>52817950</v>
      </c>
      <c r="Q125" s="17">
        <v>38940</v>
      </c>
    </row>
    <row r="126" spans="2:43" customFormat="1" x14ac:dyDescent="0.2">
      <c r="B126" s="140"/>
      <c r="C126" s="32">
        <v>22350</v>
      </c>
      <c r="D126" s="32">
        <v>1761</v>
      </c>
      <c r="E126" s="39">
        <v>74</v>
      </c>
      <c r="F126" s="32">
        <v>1100</v>
      </c>
      <c r="G126" s="31">
        <v>1</v>
      </c>
      <c r="I126" s="147"/>
      <c r="J126" s="63">
        <f t="shared" si="19"/>
        <v>9</v>
      </c>
      <c r="L126" s="141"/>
      <c r="M126" s="17">
        <v>1356425</v>
      </c>
      <c r="N126" s="17">
        <v>64904</v>
      </c>
      <c r="O126" s="17">
        <v>3010</v>
      </c>
      <c r="P126" s="17">
        <v>38940</v>
      </c>
      <c r="Q126" s="17">
        <v>31</v>
      </c>
    </row>
    <row r="127" spans="2:43" customFormat="1" x14ac:dyDescent="0.2">
      <c r="B127" s="140"/>
      <c r="C127" s="32">
        <v>36600</v>
      </c>
      <c r="D127" s="32">
        <v>2165</v>
      </c>
      <c r="E127" s="39">
        <v>101</v>
      </c>
      <c r="F127" s="32">
        <v>1500</v>
      </c>
      <c r="G127" s="31">
        <v>1</v>
      </c>
      <c r="I127" s="147"/>
      <c r="J127" s="63">
        <f t="shared" si="19"/>
        <v>11.7</v>
      </c>
      <c r="R127" s="48"/>
    </row>
    <row r="128" spans="2:43" customFormat="1" x14ac:dyDescent="0.2">
      <c r="B128" s="140"/>
      <c r="C128" s="32">
        <v>22500</v>
      </c>
      <c r="D128" s="32">
        <v>1983</v>
      </c>
      <c r="E128" s="39">
        <v>85</v>
      </c>
      <c r="F128" s="32">
        <v>1075</v>
      </c>
      <c r="G128" s="31">
        <v>1</v>
      </c>
      <c r="I128" s="147"/>
      <c r="J128" s="63">
        <f t="shared" si="19"/>
        <v>9.5</v>
      </c>
      <c r="L128" s="142" t="s">
        <v>92</v>
      </c>
      <c r="M128" s="12">
        <v>1.1412941575884388E-10</v>
      </c>
      <c r="N128" s="12">
        <v>-1.8808550443075735E-9</v>
      </c>
      <c r="O128" s="12">
        <v>-7.7109186817607359E-8</v>
      </c>
      <c r="P128" s="12">
        <v>5.5304384684678855E-9</v>
      </c>
      <c r="Q128" s="12">
        <v>-5.1579350374491089E-7</v>
      </c>
      <c r="R128" s="57"/>
    </row>
    <row r="129" spans="2:17" customFormat="1" x14ac:dyDescent="0.2">
      <c r="B129" s="140"/>
      <c r="C129" s="32">
        <v>31580</v>
      </c>
      <c r="D129" s="32">
        <v>1984</v>
      </c>
      <c r="E129" s="39">
        <v>85</v>
      </c>
      <c r="F129" s="32">
        <v>1155</v>
      </c>
      <c r="G129" s="31">
        <v>1</v>
      </c>
      <c r="I129" s="147"/>
      <c r="J129" s="63">
        <f t="shared" si="19"/>
        <v>9.5</v>
      </c>
      <c r="L129" s="142"/>
      <c r="M129" s="12">
        <v>-1.8808550443076025E-9</v>
      </c>
      <c r="N129" s="12">
        <v>4.9473121352772264E-7</v>
      </c>
      <c r="O129" s="12">
        <v>-4.8085220883544726E-6</v>
      </c>
      <c r="P129" s="12">
        <v>-4.2105559782163774E-7</v>
      </c>
      <c r="Q129" s="12">
        <v>4.2282599541714993E-5</v>
      </c>
    </row>
    <row r="130" spans="2:17" customFormat="1" x14ac:dyDescent="0.2">
      <c r="B130" s="140"/>
      <c r="C130" s="32">
        <v>28750</v>
      </c>
      <c r="D130" s="32">
        <v>1998</v>
      </c>
      <c r="E130" s="39">
        <v>89</v>
      </c>
      <c r="F130" s="32">
        <v>1140</v>
      </c>
      <c r="G130" s="31">
        <v>1</v>
      </c>
      <c r="I130" s="147"/>
      <c r="J130" s="63">
        <f t="shared" si="19"/>
        <v>8.8000000000000007</v>
      </c>
      <c r="L130" s="142"/>
      <c r="M130" s="12">
        <v>-7.7109186817607121E-8</v>
      </c>
      <c r="N130" s="12">
        <v>-4.8085220883545022E-6</v>
      </c>
      <c r="O130" s="12">
        <v>1.4948392116578612E-4</v>
      </c>
      <c r="P130" s="12">
        <v>-2.0632643447522568E-6</v>
      </c>
      <c r="Q130" s="12">
        <v>1.5187760395893551E-3</v>
      </c>
    </row>
    <row r="131" spans="2:17" customFormat="1" x14ac:dyDescent="0.2">
      <c r="B131" s="140"/>
      <c r="C131" s="32">
        <v>22600</v>
      </c>
      <c r="D131" s="32">
        <v>1580</v>
      </c>
      <c r="E131" s="39">
        <v>65</v>
      </c>
      <c r="F131" s="32">
        <v>1080</v>
      </c>
      <c r="G131" s="31">
        <v>1</v>
      </c>
      <c r="I131" s="147"/>
      <c r="J131" s="63">
        <f t="shared" si="19"/>
        <v>9.3000000000000007</v>
      </c>
      <c r="L131" s="142"/>
      <c r="M131" s="12">
        <v>5.5304384684679343E-9</v>
      </c>
      <c r="N131" s="12">
        <v>-4.2105559782163615E-7</v>
      </c>
      <c r="O131" s="12">
        <v>-2.0632643447523233E-6</v>
      </c>
      <c r="P131" s="12">
        <v>1.1562976413848808E-6</v>
      </c>
      <c r="Q131" s="12">
        <v>-6.1255603085157791E-4</v>
      </c>
    </row>
    <row r="132" spans="2:17" customFormat="1" x14ac:dyDescent="0.2">
      <c r="B132" s="140"/>
      <c r="C132" s="32">
        <v>20300</v>
      </c>
      <c r="D132" s="32">
        <v>1390</v>
      </c>
      <c r="E132" s="39">
        <v>54</v>
      </c>
      <c r="F132" s="32">
        <v>1110</v>
      </c>
      <c r="G132" s="31">
        <v>1</v>
      </c>
      <c r="I132" s="147"/>
      <c r="J132" s="63">
        <f t="shared" si="19"/>
        <v>8.6</v>
      </c>
      <c r="L132" s="142"/>
      <c r="M132" s="12">
        <v>-5.1579350374493926E-7</v>
      </c>
      <c r="N132" s="12">
        <v>4.2282599541714641E-5</v>
      </c>
      <c r="O132" s="12">
        <v>1.5187760395893877E-3</v>
      </c>
      <c r="P132" s="12">
        <v>-6.1255603085157888E-4</v>
      </c>
      <c r="Q132" s="12">
        <v>0.58828197822123252</v>
      </c>
    </row>
    <row r="133" spans="2:17" customFormat="1" x14ac:dyDescent="0.2">
      <c r="B133" s="140"/>
      <c r="C133" s="32">
        <v>19900</v>
      </c>
      <c r="D133" s="32">
        <v>1396</v>
      </c>
      <c r="E133" s="39">
        <v>66</v>
      </c>
      <c r="F133" s="32">
        <v>1140</v>
      </c>
      <c r="G133" s="31">
        <v>1</v>
      </c>
      <c r="I133" s="147"/>
      <c r="J133" s="63">
        <f t="shared" si="19"/>
        <v>7.7</v>
      </c>
    </row>
    <row r="134" spans="2:17" customFormat="1" x14ac:dyDescent="0.2">
      <c r="B134" s="140"/>
      <c r="C134" s="32">
        <v>39800</v>
      </c>
      <c r="D134" s="32">
        <v>2435</v>
      </c>
      <c r="E134" s="39">
        <v>106</v>
      </c>
      <c r="F134" s="32">
        <v>1370</v>
      </c>
      <c r="G134" s="31">
        <v>1</v>
      </c>
      <c r="I134" s="147"/>
      <c r="J134" s="63">
        <f t="shared" si="19"/>
        <v>10.8</v>
      </c>
      <c r="L134" s="143" t="s">
        <v>93</v>
      </c>
      <c r="M134" s="49">
        <f t="array" ref="M134:M138">MMULT(M115:AQ119,J115:J145)</f>
        <v>18756861</v>
      </c>
      <c r="N134" s="48" t="s">
        <v>71</v>
      </c>
    </row>
    <row r="135" spans="2:17" customFormat="1" x14ac:dyDescent="0.2">
      <c r="B135" s="140"/>
      <c r="C135" s="32">
        <v>19740</v>
      </c>
      <c r="D135" s="32">
        <v>1242</v>
      </c>
      <c r="E135" s="39">
        <v>55</v>
      </c>
      <c r="F135" s="32">
        <v>940</v>
      </c>
      <c r="G135" s="31">
        <v>1</v>
      </c>
      <c r="I135" s="147"/>
      <c r="J135" s="63">
        <f t="shared" si="19"/>
        <v>6.6</v>
      </c>
      <c r="L135" s="143"/>
      <c r="M135" s="49">
        <v>762211.70000000007</v>
      </c>
      <c r="N135" s="48" t="s">
        <v>72</v>
      </c>
    </row>
    <row r="136" spans="2:17" customFormat="1" x14ac:dyDescent="0.2">
      <c r="B136" s="140"/>
      <c r="C136" s="32">
        <v>38990</v>
      </c>
      <c r="D136" s="32">
        <v>2972</v>
      </c>
      <c r="E136" s="39">
        <v>107</v>
      </c>
      <c r="F136" s="32">
        <v>1400</v>
      </c>
      <c r="G136" s="31">
        <v>1</v>
      </c>
      <c r="I136" s="147"/>
      <c r="J136" s="63">
        <f t="shared" si="19"/>
        <v>11.7</v>
      </c>
      <c r="L136" s="143"/>
      <c r="M136" s="49">
        <v>37036.699999999997</v>
      </c>
      <c r="N136" s="48" t="s">
        <v>73</v>
      </c>
    </row>
    <row r="137" spans="2:17" customFormat="1" x14ac:dyDescent="0.2">
      <c r="B137" s="140"/>
      <c r="C137" s="32">
        <v>50800</v>
      </c>
      <c r="D137" s="32">
        <v>2958</v>
      </c>
      <c r="E137" s="39">
        <v>150</v>
      </c>
      <c r="F137" s="32">
        <v>1550</v>
      </c>
      <c r="G137" s="31">
        <v>1</v>
      </c>
      <c r="I137" s="147"/>
      <c r="J137" s="63">
        <f t="shared" si="19"/>
        <v>11.9</v>
      </c>
      <c r="L137" s="143"/>
      <c r="M137" s="49">
        <v>421009</v>
      </c>
    </row>
    <row r="138" spans="2:17" customFormat="1" x14ac:dyDescent="0.2">
      <c r="B138" s="140"/>
      <c r="C138" s="32">
        <v>36200</v>
      </c>
      <c r="D138" s="32">
        <v>2497</v>
      </c>
      <c r="E138" s="39">
        <v>122</v>
      </c>
      <c r="F138" s="32">
        <v>1330</v>
      </c>
      <c r="G138" s="31">
        <v>1</v>
      </c>
      <c r="I138" s="147"/>
      <c r="J138" s="63">
        <f t="shared" si="19"/>
        <v>10.8</v>
      </c>
      <c r="L138" s="143"/>
      <c r="M138" s="49">
        <v>308.60000000000008</v>
      </c>
    </row>
    <row r="139" spans="2:17" customFormat="1" x14ac:dyDescent="0.2">
      <c r="B139" s="140"/>
      <c r="C139" s="32">
        <v>31990</v>
      </c>
      <c r="D139" s="32">
        <v>1998</v>
      </c>
      <c r="E139" s="39">
        <v>66</v>
      </c>
      <c r="F139" s="32">
        <v>1300</v>
      </c>
      <c r="G139" s="31">
        <v>1</v>
      </c>
      <c r="I139" s="147"/>
      <c r="J139" s="63">
        <f t="shared" si="19"/>
        <v>7.6</v>
      </c>
    </row>
    <row r="140" spans="2:17" customFormat="1" x14ac:dyDescent="0.2">
      <c r="B140" s="140"/>
      <c r="C140" s="32">
        <v>47700</v>
      </c>
      <c r="D140" s="32">
        <v>2496</v>
      </c>
      <c r="E140" s="39">
        <v>125</v>
      </c>
      <c r="F140" s="32">
        <v>1670</v>
      </c>
      <c r="G140" s="31">
        <v>1</v>
      </c>
      <c r="I140" s="147"/>
      <c r="J140" s="63">
        <f t="shared" si="19"/>
        <v>11.3</v>
      </c>
    </row>
    <row r="141" spans="2:17" customFormat="1" x14ac:dyDescent="0.2">
      <c r="B141" s="140"/>
      <c r="C141" s="32">
        <v>36950</v>
      </c>
      <c r="D141" s="32">
        <v>1998</v>
      </c>
      <c r="E141" s="39">
        <v>89</v>
      </c>
      <c r="F141" s="32">
        <v>1560</v>
      </c>
      <c r="G141" s="31">
        <v>1</v>
      </c>
      <c r="I141" s="147"/>
      <c r="J141" s="63">
        <f t="shared" si="19"/>
        <v>10.8</v>
      </c>
      <c r="L141" s="144" t="s">
        <v>94</v>
      </c>
      <c r="M141" s="15">
        <v>2.0420541132431451E-5</v>
      </c>
      <c r="N141" s="48" t="s">
        <v>74</v>
      </c>
    </row>
    <row r="142" spans="2:17" customFormat="1" x14ac:dyDescent="0.2">
      <c r="B142" s="140"/>
      <c r="C142" s="32">
        <v>26950</v>
      </c>
      <c r="D142" s="32">
        <v>1997</v>
      </c>
      <c r="E142" s="39">
        <v>92</v>
      </c>
      <c r="F142" s="32">
        <v>1240</v>
      </c>
      <c r="G142" s="31">
        <v>1</v>
      </c>
      <c r="I142" s="147"/>
      <c r="J142" s="63">
        <f t="shared" si="19"/>
        <v>9.1999999999999993</v>
      </c>
      <c r="L142" s="144"/>
      <c r="M142" s="15">
        <v>-5.0059331567270729E-4</v>
      </c>
      <c r="N142" s="48" t="s">
        <v>75</v>
      </c>
    </row>
    <row r="143" spans="2:17" customFormat="1" x14ac:dyDescent="0.2">
      <c r="B143" s="140"/>
      <c r="C143" s="32">
        <v>36400</v>
      </c>
      <c r="D143" s="32">
        <v>1984</v>
      </c>
      <c r="E143" s="39">
        <v>85</v>
      </c>
      <c r="F143" s="32">
        <v>1635</v>
      </c>
      <c r="G143" s="31">
        <v>1</v>
      </c>
      <c r="I143" s="147"/>
      <c r="J143" s="63">
        <f t="shared" si="19"/>
        <v>11.6</v>
      </c>
      <c r="K143" s="94" t="s">
        <v>205</v>
      </c>
      <c r="L143" s="144"/>
      <c r="M143" s="15">
        <v>2.4994475925217974E-2</v>
      </c>
      <c r="N143" s="48" t="s">
        <v>73</v>
      </c>
    </row>
    <row r="144" spans="2:17" customFormat="1" x14ac:dyDescent="0.2">
      <c r="B144" s="140"/>
      <c r="C144" s="32">
        <v>50900</v>
      </c>
      <c r="D144" s="32">
        <v>2438</v>
      </c>
      <c r="E144" s="39">
        <v>97</v>
      </c>
      <c r="F144" s="32">
        <v>1800</v>
      </c>
      <c r="G144" s="31">
        <v>1</v>
      </c>
      <c r="I144" s="147"/>
      <c r="J144" s="63">
        <f t="shared" si="19"/>
        <v>12.8</v>
      </c>
      <c r="L144" s="144"/>
      <c r="M144" s="15">
        <v>4.1605826356822806E-3</v>
      </c>
    </row>
    <row r="145" spans="1:13" customFormat="1" x14ac:dyDescent="0.2">
      <c r="B145" s="140"/>
      <c r="C145" s="32">
        <v>49300</v>
      </c>
      <c r="D145" s="32">
        <v>2473</v>
      </c>
      <c r="E145" s="39">
        <v>125</v>
      </c>
      <c r="F145" s="32">
        <v>1570</v>
      </c>
      <c r="G145" s="31">
        <v>1</v>
      </c>
      <c r="I145" s="147"/>
      <c r="J145" s="63">
        <f t="shared" si="19"/>
        <v>12.7</v>
      </c>
      <c r="L145" s="144"/>
      <c r="M145" s="15">
        <v>2.4562940544030596</v>
      </c>
    </row>
    <row r="146" spans="1:13" customFormat="1" x14ac:dyDescent="0.2"/>
    <row r="147" spans="1:13" customFormat="1" x14ac:dyDescent="0.2"/>
    <row r="148" spans="1:13" s="73" customFormat="1" ht="15" x14ac:dyDescent="0.25">
      <c r="A148" s="107" t="s">
        <v>213</v>
      </c>
      <c r="B148" s="107"/>
      <c r="C148" s="107"/>
      <c r="D148" s="107"/>
      <c r="E148" s="107"/>
      <c r="F148" s="107"/>
      <c r="G148" s="107"/>
      <c r="H148" s="107"/>
    </row>
    <row r="149" spans="1:13" customFormat="1" ht="15.75" x14ac:dyDescent="0.25">
      <c r="G149" s="98"/>
      <c r="H149" s="98"/>
      <c r="I149" t="s">
        <v>98</v>
      </c>
    </row>
    <row r="150" spans="1:13" customFormat="1" ht="15.75" x14ac:dyDescent="0.3">
      <c r="B150" t="s">
        <v>212</v>
      </c>
      <c r="I150" t="s">
        <v>99</v>
      </c>
    </row>
    <row r="151" spans="1:13" customFormat="1" ht="13.5" thickBot="1" x14ac:dyDescent="0.25"/>
    <row r="152" spans="1:13" customFormat="1" ht="13.5" thickBot="1" x14ac:dyDescent="0.25">
      <c r="C152" s="64" t="s">
        <v>82</v>
      </c>
      <c r="D152" s="65" t="s">
        <v>83</v>
      </c>
      <c r="E152" s="65" t="s">
        <v>84</v>
      </c>
      <c r="F152" s="66" t="s">
        <v>85</v>
      </c>
      <c r="I152" s="37" t="s">
        <v>45</v>
      </c>
      <c r="J152" s="65" t="s">
        <v>83</v>
      </c>
      <c r="K152" s="65" t="s">
        <v>84</v>
      </c>
      <c r="L152" s="66" t="s">
        <v>85</v>
      </c>
    </row>
    <row r="153" spans="1:13" customFormat="1" x14ac:dyDescent="0.2">
      <c r="C153" s="38">
        <f>G6</f>
        <v>5.7</v>
      </c>
      <c r="D153" s="50">
        <f>C115*M$141+D115*M$142+E115*M$143+F115*M$144+M$145</f>
        <v>5.7738723292806116</v>
      </c>
      <c r="E153" s="51">
        <f>C153-D153</f>
        <v>-7.3872329280611382E-2</v>
      </c>
      <c r="F153" s="52">
        <f>E153^2</f>
        <v>5.4571210333430736E-3</v>
      </c>
      <c r="I153" s="38">
        <f t="shared" ref="I153:I183" si="20">G6</f>
        <v>5.7</v>
      </c>
      <c r="J153" s="50">
        <f t="array" ref="J153:J183">MMULT(C115:G145,M141:M145)</f>
        <v>5.7738723292806116</v>
      </c>
      <c r="K153" s="51">
        <f>I153-J153</f>
        <v>-7.3872329280611382E-2</v>
      </c>
      <c r="L153" s="52">
        <f>K153^2</f>
        <v>5.4571210333430736E-3</v>
      </c>
    </row>
    <row r="154" spans="1:13" customFormat="1" x14ac:dyDescent="0.2">
      <c r="C154" s="38">
        <f t="shared" ref="C154:C183" si="21">G7</f>
        <v>5.8</v>
      </c>
      <c r="D154" s="50">
        <f>C116*M$141+D116*M$142+E116*M$143+F116*M$144+M$145</f>
        <v>6.4759022939566329</v>
      </c>
      <c r="E154" s="51">
        <f t="shared" ref="E154:E183" si="22">C154-D154</f>
        <v>-0.67590229395663304</v>
      </c>
      <c r="F154" s="52">
        <f t="shared" ref="F154:F183" si="23">E154^2</f>
        <v>0.45684391097583876</v>
      </c>
      <c r="I154" s="38">
        <f t="shared" si="20"/>
        <v>5.8</v>
      </c>
      <c r="J154" s="53">
        <v>6.4759022939566329</v>
      </c>
      <c r="K154" s="51">
        <f t="shared" ref="K154:K183" si="24">I154-J154</f>
        <v>-0.67590229395663304</v>
      </c>
      <c r="L154" s="52">
        <f t="shared" ref="L154:L183" si="25">K154^2</f>
        <v>0.45684391097583876</v>
      </c>
    </row>
    <row r="155" spans="1:13" customFormat="1" x14ac:dyDescent="0.2">
      <c r="C155" s="38">
        <f t="shared" si="21"/>
        <v>6.1</v>
      </c>
      <c r="D155" s="50">
        <f>C117*M$141+D117*M$142+E117*M$143+F117*M$144+M$145</f>
        <v>5.9817204443265908</v>
      </c>
      <c r="E155" s="51">
        <f t="shared" si="22"/>
        <v>0.11827955567340886</v>
      </c>
      <c r="F155" s="52">
        <f t="shared" si="23"/>
        <v>1.3990053290299027E-2</v>
      </c>
      <c r="I155" s="38">
        <f t="shared" si="20"/>
        <v>6.1</v>
      </c>
      <c r="J155" s="53">
        <v>5.9817204443265908</v>
      </c>
      <c r="K155" s="51">
        <f t="shared" si="24"/>
        <v>0.11827955567340886</v>
      </c>
      <c r="L155" s="52">
        <f t="shared" si="25"/>
        <v>1.3990053290299027E-2</v>
      </c>
    </row>
    <row r="156" spans="1:13" customFormat="1" x14ac:dyDescent="0.2">
      <c r="C156" s="38">
        <f t="shared" si="21"/>
        <v>6.5</v>
      </c>
      <c r="D156" s="50">
        <f t="shared" ref="D156:D183" si="26">C118*M$141+D118*M$142+E118*M$143+F118*M$144+M$145</f>
        <v>7.1835907784140405</v>
      </c>
      <c r="E156" s="51">
        <f t="shared" si="22"/>
        <v>-0.68359077841404048</v>
      </c>
      <c r="F156" s="52">
        <f t="shared" si="23"/>
        <v>0.46729635233271377</v>
      </c>
      <c r="I156" s="38">
        <f t="shared" si="20"/>
        <v>6.5</v>
      </c>
      <c r="J156" s="53">
        <v>7.1835907784140405</v>
      </c>
      <c r="K156" s="51">
        <f t="shared" si="24"/>
        <v>-0.68359077841404048</v>
      </c>
      <c r="L156" s="52">
        <f t="shared" si="25"/>
        <v>0.46729635233271377</v>
      </c>
    </row>
    <row r="157" spans="1:13" customFormat="1" x14ac:dyDescent="0.2">
      <c r="C157" s="38">
        <f t="shared" si="21"/>
        <v>6.8</v>
      </c>
      <c r="D157" s="50">
        <f t="shared" si="26"/>
        <v>6.7093587289303054</v>
      </c>
      <c r="E157" s="51">
        <f t="shared" si="22"/>
        <v>9.064127106969444E-2</v>
      </c>
      <c r="F157" s="52">
        <f t="shared" si="23"/>
        <v>8.2158400211298256E-3</v>
      </c>
      <c r="I157" s="38">
        <f t="shared" si="20"/>
        <v>6.8</v>
      </c>
      <c r="J157" s="53">
        <v>6.7093587289303054</v>
      </c>
      <c r="K157" s="51">
        <f t="shared" si="24"/>
        <v>9.064127106969444E-2</v>
      </c>
      <c r="L157" s="52">
        <f t="shared" si="25"/>
        <v>8.2158400211298256E-3</v>
      </c>
    </row>
    <row r="158" spans="1:13" customFormat="1" x14ac:dyDescent="0.2">
      <c r="C158" s="38">
        <f t="shared" si="21"/>
        <v>6.8</v>
      </c>
      <c r="D158" s="50">
        <f t="shared" si="26"/>
        <v>6.2859320624505646</v>
      </c>
      <c r="E158" s="51">
        <f t="shared" si="22"/>
        <v>0.51406793754943525</v>
      </c>
      <c r="F158" s="52">
        <f t="shared" si="23"/>
        <v>0.26426584441633005</v>
      </c>
      <c r="I158" s="38">
        <f t="shared" si="20"/>
        <v>6.8</v>
      </c>
      <c r="J158" s="53">
        <v>6.2859320624505646</v>
      </c>
      <c r="K158" s="51">
        <f t="shared" si="24"/>
        <v>0.51406793754943525</v>
      </c>
      <c r="L158" s="52">
        <f t="shared" si="25"/>
        <v>0.26426584441633005</v>
      </c>
    </row>
    <row r="159" spans="1:13" customFormat="1" x14ac:dyDescent="0.2">
      <c r="C159" s="38">
        <f t="shared" si="21"/>
        <v>7.1</v>
      </c>
      <c r="D159" s="50">
        <f t="shared" si="26"/>
        <v>7.7648853358398675</v>
      </c>
      <c r="E159" s="51">
        <f t="shared" si="22"/>
        <v>-0.66488533583986786</v>
      </c>
      <c r="F159" s="52">
        <f t="shared" si="23"/>
        <v>0.44207250981489388</v>
      </c>
      <c r="I159" s="38">
        <f t="shared" si="20"/>
        <v>7.1</v>
      </c>
      <c r="J159" s="53">
        <v>7.7648853358398675</v>
      </c>
      <c r="K159" s="51">
        <f t="shared" si="24"/>
        <v>-0.66488533583986786</v>
      </c>
      <c r="L159" s="52">
        <f t="shared" si="25"/>
        <v>0.44207250981489388</v>
      </c>
    </row>
    <row r="160" spans="1:13" customFormat="1" x14ac:dyDescent="0.2">
      <c r="C160" s="38">
        <f t="shared" si="21"/>
        <v>21.3</v>
      </c>
      <c r="D160" s="50">
        <f t="shared" si="26"/>
        <v>20.690489797152519</v>
      </c>
      <c r="E160" s="51">
        <f t="shared" si="22"/>
        <v>0.60951020284748125</v>
      </c>
      <c r="F160" s="52">
        <f t="shared" si="23"/>
        <v>0.37150268737517772</v>
      </c>
      <c r="I160" s="38">
        <f t="shared" si="20"/>
        <v>21.3</v>
      </c>
      <c r="J160" s="53">
        <v>20.690489797152519</v>
      </c>
      <c r="K160" s="51">
        <f t="shared" si="24"/>
        <v>0.60951020284748125</v>
      </c>
      <c r="L160" s="52">
        <f t="shared" si="25"/>
        <v>0.37150268737517772</v>
      </c>
    </row>
    <row r="161" spans="3:12" customFormat="1" x14ac:dyDescent="0.2">
      <c r="C161" s="38">
        <f t="shared" si="21"/>
        <v>18.7</v>
      </c>
      <c r="D161" s="50">
        <f t="shared" si="26"/>
        <v>20.074233095575231</v>
      </c>
      <c r="E161" s="51">
        <f t="shared" si="22"/>
        <v>-1.3742330955752315</v>
      </c>
      <c r="F161" s="52">
        <f t="shared" si="23"/>
        <v>1.8885166009742835</v>
      </c>
      <c r="I161" s="38">
        <f t="shared" si="20"/>
        <v>18.7</v>
      </c>
      <c r="J161" s="53">
        <v>20.074233095575231</v>
      </c>
      <c r="K161" s="51">
        <f t="shared" si="24"/>
        <v>-1.3742330955752315</v>
      </c>
      <c r="L161" s="52">
        <f t="shared" si="25"/>
        <v>1.8885166009742835</v>
      </c>
    </row>
    <row r="162" spans="3:12" customFormat="1" x14ac:dyDescent="0.2">
      <c r="C162" s="38">
        <f t="shared" si="21"/>
        <v>14.5</v>
      </c>
      <c r="D162" s="50">
        <f t="shared" si="26"/>
        <v>14.35135003410053</v>
      </c>
      <c r="E162" s="51">
        <f t="shared" si="22"/>
        <v>0.14864996589946955</v>
      </c>
      <c r="F162" s="52">
        <f t="shared" si="23"/>
        <v>2.2096812361913461E-2</v>
      </c>
      <c r="I162" s="38">
        <f t="shared" si="20"/>
        <v>14.5</v>
      </c>
      <c r="J162" s="53">
        <v>14.35135003410053</v>
      </c>
      <c r="K162" s="51">
        <f t="shared" si="24"/>
        <v>0.14864996589946955</v>
      </c>
      <c r="L162" s="52">
        <f t="shared" si="25"/>
        <v>2.2096812361913461E-2</v>
      </c>
    </row>
    <row r="163" spans="3:12" customFormat="1" x14ac:dyDescent="0.2">
      <c r="C163" s="38">
        <f t="shared" si="21"/>
        <v>7.4</v>
      </c>
      <c r="D163" s="50">
        <f t="shared" si="26"/>
        <v>8.5103805225875249</v>
      </c>
      <c r="E163" s="51">
        <f t="shared" si="22"/>
        <v>-1.1103805225875245</v>
      </c>
      <c r="F163" s="52">
        <f t="shared" si="23"/>
        <v>1.232944904941744</v>
      </c>
      <c r="I163" s="38">
        <f t="shared" si="20"/>
        <v>7.4</v>
      </c>
      <c r="J163" s="53">
        <v>8.5103805225875249</v>
      </c>
      <c r="K163" s="51">
        <f t="shared" si="24"/>
        <v>-1.1103805225875245</v>
      </c>
      <c r="L163" s="52">
        <f t="shared" si="25"/>
        <v>1.232944904941744</v>
      </c>
    </row>
    <row r="164" spans="3:12" customFormat="1" x14ac:dyDescent="0.2">
      <c r="C164" s="38">
        <f t="shared" si="21"/>
        <v>9</v>
      </c>
      <c r="D164" s="50">
        <f t="shared" si="26"/>
        <v>8.4573804375299044</v>
      </c>
      <c r="E164" s="51">
        <f t="shared" si="22"/>
        <v>0.54261956247009557</v>
      </c>
      <c r="F164" s="52">
        <f t="shared" si="23"/>
        <v>0.29443598957523798</v>
      </c>
      <c r="I164" s="38">
        <f t="shared" si="20"/>
        <v>9</v>
      </c>
      <c r="J164" s="53">
        <v>8.4573804375299044</v>
      </c>
      <c r="K164" s="51">
        <f t="shared" si="24"/>
        <v>0.54261956247009557</v>
      </c>
      <c r="L164" s="52">
        <f t="shared" si="25"/>
        <v>0.29443598957523798</v>
      </c>
    </row>
    <row r="165" spans="3:12" customFormat="1" x14ac:dyDescent="0.2">
      <c r="C165" s="38">
        <f t="shared" si="21"/>
        <v>11.7</v>
      </c>
      <c r="D165" s="50">
        <f t="shared" si="26"/>
        <v>10.885217353389075</v>
      </c>
      <c r="E165" s="51">
        <f t="shared" si="22"/>
        <v>0.81478264661092403</v>
      </c>
      <c r="F165" s="52">
        <f t="shared" si="23"/>
        <v>0.66387076121830191</v>
      </c>
      <c r="I165" s="38">
        <f t="shared" si="20"/>
        <v>11.7</v>
      </c>
      <c r="J165" s="53">
        <v>10.885217353389075</v>
      </c>
      <c r="K165" s="51">
        <f t="shared" si="24"/>
        <v>0.81478264661092403</v>
      </c>
      <c r="L165" s="52">
        <f t="shared" si="25"/>
        <v>0.66387076121830191</v>
      </c>
    </row>
    <row r="166" spans="3:12" customFormat="1" x14ac:dyDescent="0.2">
      <c r="C166" s="38">
        <f t="shared" si="21"/>
        <v>9.5</v>
      </c>
      <c r="D166" s="50">
        <f t="shared" si="26"/>
        <v>8.5202364719057684</v>
      </c>
      <c r="E166" s="51">
        <f t="shared" si="22"/>
        <v>0.97976352809423162</v>
      </c>
      <c r="F166" s="52">
        <f t="shared" si="23"/>
        <v>0.95993657098365615</v>
      </c>
      <c r="I166" s="38">
        <f t="shared" si="20"/>
        <v>9.5</v>
      </c>
      <c r="J166" s="53">
        <v>8.5202364719057684</v>
      </c>
      <c r="K166" s="51">
        <f t="shared" si="24"/>
        <v>0.97976352809423162</v>
      </c>
      <c r="L166" s="52">
        <f t="shared" si="25"/>
        <v>0.95993657098365615</v>
      </c>
    </row>
    <row r="167" spans="3:12" customFormat="1" x14ac:dyDescent="0.2">
      <c r="C167" s="38">
        <f t="shared" si="21"/>
        <v>9.5</v>
      </c>
      <c r="D167" s="50">
        <f t="shared" si="26"/>
        <v>9.0380010029271549</v>
      </c>
      <c r="E167" s="51">
        <f t="shared" si="22"/>
        <v>0.46199899707284509</v>
      </c>
      <c r="F167" s="52">
        <f t="shared" si="23"/>
        <v>0.21344307329631473</v>
      </c>
      <c r="I167" s="38">
        <f t="shared" si="20"/>
        <v>9.5</v>
      </c>
      <c r="J167" s="53">
        <v>9.0380010029271549</v>
      </c>
      <c r="K167" s="51">
        <f t="shared" si="24"/>
        <v>0.46199899707284509</v>
      </c>
      <c r="L167" s="52">
        <f t="shared" si="25"/>
        <v>0.21344307329631473</v>
      </c>
    </row>
    <row r="168" spans="3:12" customFormat="1" x14ac:dyDescent="0.2">
      <c r="C168" s="38">
        <f t="shared" si="21"/>
        <v>8.8000000000000007</v>
      </c>
      <c r="D168" s="50">
        <f t="shared" si="26"/>
        <v>9.010771729268594</v>
      </c>
      <c r="E168" s="51">
        <f t="shared" si="22"/>
        <v>-0.21077172926859333</v>
      </c>
      <c r="F168" s="52">
        <f t="shared" si="23"/>
        <v>4.4424721858873202E-2</v>
      </c>
      <c r="I168" s="38">
        <f t="shared" si="20"/>
        <v>8.8000000000000007</v>
      </c>
      <c r="J168" s="53">
        <v>9.010771729268594</v>
      </c>
      <c r="K168" s="51">
        <f t="shared" si="24"/>
        <v>-0.21077172926859333</v>
      </c>
      <c r="L168" s="52">
        <f t="shared" si="25"/>
        <v>4.4424721858873202E-2</v>
      </c>
    </row>
    <row r="169" spans="3:12" customFormat="1" x14ac:dyDescent="0.2">
      <c r="C169" s="38">
        <f t="shared" si="21"/>
        <v>9.3000000000000007</v>
      </c>
      <c r="D169" s="50">
        <f t="shared" si="26"/>
        <v>8.244931026909164</v>
      </c>
      <c r="E169" s="51">
        <f t="shared" si="22"/>
        <v>1.0550689730908367</v>
      </c>
      <c r="F169" s="52">
        <f t="shared" si="23"/>
        <v>1.1131705379789527</v>
      </c>
      <c r="I169" s="38">
        <f t="shared" si="20"/>
        <v>9.3000000000000007</v>
      </c>
      <c r="J169" s="53">
        <v>8.244931026909164</v>
      </c>
      <c r="K169" s="51">
        <f t="shared" si="24"/>
        <v>1.0550689730908367</v>
      </c>
      <c r="L169" s="52">
        <f t="shared" si="25"/>
        <v>1.1131705379789527</v>
      </c>
    </row>
    <row r="170" spans="3:12" customFormat="1" x14ac:dyDescent="0.2">
      <c r="C170" s="38">
        <f t="shared" si="21"/>
        <v>8.6</v>
      </c>
      <c r="D170" s="50">
        <f t="shared" si="26"/>
        <v>8.1429547561754561</v>
      </c>
      <c r="E170" s="51">
        <f t="shared" si="22"/>
        <v>0.45704524382454359</v>
      </c>
      <c r="F170" s="52">
        <f t="shared" si="23"/>
        <v>0.20889035490263649</v>
      </c>
      <c r="I170" s="38">
        <f t="shared" si="20"/>
        <v>8.6</v>
      </c>
      <c r="J170" s="53">
        <v>8.1429547561754561</v>
      </c>
      <c r="K170" s="51">
        <f t="shared" si="24"/>
        <v>0.45704524382454359</v>
      </c>
      <c r="L170" s="52">
        <f t="shared" si="25"/>
        <v>0.20889035490263649</v>
      </c>
    </row>
    <row r="171" spans="3:12" customFormat="1" x14ac:dyDescent="0.2">
      <c r="C171" s="38">
        <f t="shared" si="21"/>
        <v>7.7</v>
      </c>
      <c r="D171" s="50">
        <f t="shared" si="26"/>
        <v>8.556534170001532</v>
      </c>
      <c r="E171" s="51">
        <f t="shared" si="22"/>
        <v>-0.85653417000153187</v>
      </c>
      <c r="F171" s="52">
        <f t="shared" si="23"/>
        <v>0.73365078438021314</v>
      </c>
      <c r="I171" s="38">
        <f t="shared" si="20"/>
        <v>7.7</v>
      </c>
      <c r="J171" s="53">
        <v>8.556534170001532</v>
      </c>
      <c r="K171" s="51">
        <f t="shared" si="24"/>
        <v>-0.85653417000153187</v>
      </c>
      <c r="L171" s="52">
        <f t="shared" si="25"/>
        <v>0.73365078438021314</v>
      </c>
    </row>
    <row r="172" spans="3:12" customFormat="1" x14ac:dyDescent="0.2">
      <c r="C172" s="38">
        <f t="shared" si="21"/>
        <v>10.8</v>
      </c>
      <c r="D172" s="50">
        <f t="shared" si="26"/>
        <v>10.399499526768619</v>
      </c>
      <c r="E172" s="51">
        <f t="shared" si="22"/>
        <v>0.40050047323138216</v>
      </c>
      <c r="F172" s="52">
        <f t="shared" si="23"/>
        <v>0.16040062905856106</v>
      </c>
      <c r="I172" s="38">
        <f t="shared" si="20"/>
        <v>10.8</v>
      </c>
      <c r="J172" s="53">
        <v>10.399499526768619</v>
      </c>
      <c r="K172" s="51">
        <f t="shared" si="24"/>
        <v>0.40050047323138216</v>
      </c>
      <c r="L172" s="52">
        <f t="shared" si="25"/>
        <v>0.16040062905856106</v>
      </c>
    </row>
    <row r="173" spans="3:12" customFormat="1" x14ac:dyDescent="0.2">
      <c r="C173" s="38">
        <f t="shared" si="21"/>
        <v>6.6</v>
      </c>
      <c r="D173" s="50">
        <f t="shared" si="26"/>
        <v>7.5233024917200861</v>
      </c>
      <c r="E173" s="51">
        <f t="shared" si="22"/>
        <v>-0.92330249172008649</v>
      </c>
      <c r="F173" s="52">
        <f t="shared" si="23"/>
        <v>0.85248749121652034</v>
      </c>
      <c r="I173" s="38">
        <f t="shared" si="20"/>
        <v>6.6</v>
      </c>
      <c r="J173" s="53">
        <v>7.5233024917200861</v>
      </c>
      <c r="K173" s="51">
        <f t="shared" si="24"/>
        <v>-0.92330249172008649</v>
      </c>
      <c r="L173" s="52">
        <f t="shared" si="25"/>
        <v>0.85248749121652034</v>
      </c>
    </row>
    <row r="174" spans="3:12" customFormat="1" x14ac:dyDescent="0.2">
      <c r="C174" s="38">
        <f t="shared" si="21"/>
        <v>11.7</v>
      </c>
      <c r="D174" s="50">
        <f t="shared" si="26"/>
        <v>10.263952232930791</v>
      </c>
      <c r="E174" s="51">
        <f t="shared" si="22"/>
        <v>1.4360477670692084</v>
      </c>
      <c r="F174" s="52">
        <f t="shared" si="23"/>
        <v>2.0622331893044596</v>
      </c>
      <c r="I174" s="38">
        <f t="shared" si="20"/>
        <v>11.7</v>
      </c>
      <c r="J174" s="53">
        <v>10.263952232930791</v>
      </c>
      <c r="K174" s="51">
        <f t="shared" si="24"/>
        <v>1.4360477670692084</v>
      </c>
      <c r="L174" s="52">
        <f t="shared" si="25"/>
        <v>2.0622331893044596</v>
      </c>
    </row>
    <row r="175" spans="3:12" customFormat="1" x14ac:dyDescent="0.2">
      <c r="C175" s="38">
        <f t="shared" si="21"/>
        <v>11.9</v>
      </c>
      <c r="D175" s="50">
        <f t="shared" si="26"/>
        <v>12.21097699026094</v>
      </c>
      <c r="E175" s="51">
        <f t="shared" si="22"/>
        <v>-0.31097699026094006</v>
      </c>
      <c r="F175" s="52">
        <f t="shared" si="23"/>
        <v>9.6706688471752802E-2</v>
      </c>
      <c r="I175" s="38">
        <f t="shared" si="20"/>
        <v>11.9</v>
      </c>
      <c r="J175" s="53">
        <v>12.21097699026094</v>
      </c>
      <c r="K175" s="51">
        <f t="shared" si="24"/>
        <v>-0.31097699026094006</v>
      </c>
      <c r="L175" s="52">
        <f t="shared" si="25"/>
        <v>9.6706688471752802E-2</v>
      </c>
    </row>
    <row r="176" spans="3:12" customFormat="1" x14ac:dyDescent="0.2">
      <c r="C176" s="38">
        <f t="shared" si="21"/>
        <v>10.8</v>
      </c>
      <c r="D176" s="50">
        <f t="shared" si="26"/>
        <v>10.528437102496355</v>
      </c>
      <c r="E176" s="51">
        <f t="shared" si="22"/>
        <v>0.27156289750364593</v>
      </c>
      <c r="F176" s="52">
        <f t="shared" si="23"/>
        <v>7.3746407300575703E-2</v>
      </c>
      <c r="I176" s="38">
        <f t="shared" si="20"/>
        <v>10.8</v>
      </c>
      <c r="J176" s="53">
        <v>10.528437102496355</v>
      </c>
      <c r="K176" s="51">
        <f t="shared" si="24"/>
        <v>0.27156289750364593</v>
      </c>
      <c r="L176" s="52">
        <f t="shared" si="25"/>
        <v>7.3746407300575703E-2</v>
      </c>
    </row>
    <row r="177" spans="1:12" customFormat="1" x14ac:dyDescent="0.2">
      <c r="C177" s="38">
        <f t="shared" si="21"/>
        <v>7.6</v>
      </c>
      <c r="D177" s="50">
        <f t="shared" si="26"/>
        <v>9.1677545579668234</v>
      </c>
      <c r="E177" s="51">
        <f t="shared" si="22"/>
        <v>-1.5677545579668237</v>
      </c>
      <c r="F177" s="52">
        <f t="shared" si="23"/>
        <v>2.4578543540257507</v>
      </c>
      <c r="I177" s="38">
        <f t="shared" si="20"/>
        <v>7.6</v>
      </c>
      <c r="J177" s="53">
        <v>9.1677545579668234</v>
      </c>
      <c r="K177" s="51">
        <f t="shared" si="24"/>
        <v>-1.5677545579668237</v>
      </c>
      <c r="L177" s="52">
        <f t="shared" si="25"/>
        <v>2.4578543540257507</v>
      </c>
    </row>
    <row r="178" spans="1:12" customFormat="1" x14ac:dyDescent="0.2">
      <c r="C178" s="38">
        <f t="shared" si="21"/>
        <v>11.3</v>
      </c>
      <c r="D178" s="50">
        <f t="shared" si="26"/>
        <v>12.253355442742617</v>
      </c>
      <c r="E178" s="51">
        <f t="shared" si="22"/>
        <v>-0.95335544274261608</v>
      </c>
      <c r="F178" s="52">
        <f t="shared" si="23"/>
        <v>0.90888660020696954</v>
      </c>
      <c r="I178" s="38">
        <f t="shared" si="20"/>
        <v>11.3</v>
      </c>
      <c r="J178" s="53">
        <v>12.253355442742617</v>
      </c>
      <c r="K178" s="51">
        <f t="shared" si="24"/>
        <v>-0.95335544274261608</v>
      </c>
      <c r="L178" s="52">
        <f t="shared" si="25"/>
        <v>0.90888660020696954</v>
      </c>
    </row>
    <row r="179" spans="1:12" customFormat="1" x14ac:dyDescent="0.2">
      <c r="C179" s="38">
        <f t="shared" si="21"/>
        <v>10.8</v>
      </c>
      <c r="D179" s="50">
        <f t="shared" si="26"/>
        <v>10.92566487354109</v>
      </c>
      <c r="E179" s="51">
        <f t="shared" si="22"/>
        <v>-0.1256648735410888</v>
      </c>
      <c r="F179" s="52">
        <f t="shared" si="23"/>
        <v>1.579166044209784E-2</v>
      </c>
      <c r="I179" s="38">
        <f t="shared" si="20"/>
        <v>10.8</v>
      </c>
      <c r="J179" s="53">
        <v>10.92566487354109</v>
      </c>
      <c r="K179" s="51">
        <f t="shared" si="24"/>
        <v>-0.1256648735410888</v>
      </c>
      <c r="L179" s="52">
        <f t="shared" si="25"/>
        <v>1.579166044209784E-2</v>
      </c>
    </row>
    <row r="180" spans="1:12" customFormat="1" x14ac:dyDescent="0.2">
      <c r="C180" s="38">
        <f t="shared" si="21"/>
        <v>9.1999999999999993</v>
      </c>
      <c r="D180" s="50">
        <f t="shared" si="26"/>
        <v>9.4655570398897719</v>
      </c>
      <c r="E180" s="51">
        <f t="shared" si="22"/>
        <v>-0.26555703988977264</v>
      </c>
      <c r="F180" s="52">
        <f t="shared" si="23"/>
        <v>7.0520541435018291E-2</v>
      </c>
      <c r="I180" s="38">
        <f t="shared" si="20"/>
        <v>9.1999999999999993</v>
      </c>
      <c r="J180" s="53">
        <v>9.4655570398897719</v>
      </c>
      <c r="K180" s="51">
        <f t="shared" si="24"/>
        <v>-0.26555703988977264</v>
      </c>
      <c r="L180" s="52">
        <f t="shared" si="25"/>
        <v>7.0520541435018291E-2</v>
      </c>
    </row>
    <row r="181" spans="1:12" customFormat="1" x14ac:dyDescent="0.2">
      <c r="C181" s="38">
        <f t="shared" si="21"/>
        <v>11.6</v>
      </c>
      <c r="D181" s="50">
        <f t="shared" si="26"/>
        <v>11.13350767631297</v>
      </c>
      <c r="E181" s="51">
        <f t="shared" si="22"/>
        <v>0.46649232368702975</v>
      </c>
      <c r="F181" s="52">
        <f t="shared" si="23"/>
        <v>0.21761508805892454</v>
      </c>
      <c r="I181" s="38">
        <f t="shared" si="20"/>
        <v>11.6</v>
      </c>
      <c r="J181" s="53">
        <v>11.13350767631297</v>
      </c>
      <c r="K181" s="51">
        <f t="shared" si="24"/>
        <v>0.46649232368702975</v>
      </c>
      <c r="L181" s="52">
        <f t="shared" si="25"/>
        <v>0.21761508805892454</v>
      </c>
    </row>
    <row r="182" spans="1:12" customFormat="1" x14ac:dyDescent="0.2">
      <c r="C182" s="38">
        <f t="shared" si="21"/>
        <v>12.8</v>
      </c>
      <c r="D182" s="50">
        <f t="shared" si="26"/>
        <v>12.188766003408009</v>
      </c>
      <c r="E182" s="51">
        <f t="shared" si="22"/>
        <v>0.61123399659199151</v>
      </c>
      <c r="F182" s="52">
        <f t="shared" si="23"/>
        <v>0.37360699858981872</v>
      </c>
      <c r="I182" s="38">
        <f t="shared" si="20"/>
        <v>12.8</v>
      </c>
      <c r="J182" s="53">
        <v>12.188766003408009</v>
      </c>
      <c r="K182" s="51">
        <f t="shared" si="24"/>
        <v>0.61123399659199151</v>
      </c>
      <c r="L182" s="52">
        <f t="shared" si="25"/>
        <v>0.37360699858981872</v>
      </c>
    </row>
    <row r="183" spans="1:12" customFormat="1" ht="13.5" thickBot="1" x14ac:dyDescent="0.25">
      <c r="C183" s="38">
        <f t="shared" si="21"/>
        <v>12.7</v>
      </c>
      <c r="D183" s="50">
        <f t="shared" si="26"/>
        <v>11.881483691246752</v>
      </c>
      <c r="E183" s="51">
        <f t="shared" si="22"/>
        <v>0.81851630875324766</v>
      </c>
      <c r="F183" s="52">
        <f t="shared" si="23"/>
        <v>0.66996894769504189</v>
      </c>
      <c r="I183" s="38">
        <f t="shared" si="20"/>
        <v>12.7</v>
      </c>
      <c r="J183" s="54">
        <v>11.881483691246752</v>
      </c>
      <c r="K183" s="51">
        <f t="shared" si="24"/>
        <v>0.81851630875324766</v>
      </c>
      <c r="L183" s="52">
        <f t="shared" si="25"/>
        <v>0.66996894769504189</v>
      </c>
    </row>
    <row r="184" spans="1:12" customFormat="1" ht="13.5" thickBot="1" x14ac:dyDescent="0.25">
      <c r="B184" s="13" t="s">
        <v>43</v>
      </c>
      <c r="C184" s="47">
        <f>SUM(C153:C183)</f>
        <v>308.60000000000008</v>
      </c>
      <c r="D184" s="47">
        <f t="shared" ref="D184:F184" si="27">SUM(D153:D183)</f>
        <v>308.60000000000582</v>
      </c>
      <c r="E184" s="47">
        <f t="shared" si="27"/>
        <v>-5.8903992794512305E-12</v>
      </c>
      <c r="F184" s="47">
        <f t="shared" si="27"/>
        <v>17.364844027537345</v>
      </c>
      <c r="H184" s="13" t="s">
        <v>43</v>
      </c>
      <c r="I184" s="47">
        <f>SUM(I153:I183)</f>
        <v>308.60000000000008</v>
      </c>
      <c r="J184" s="47">
        <f t="shared" ref="J184:L184" si="28">SUM(J153:J183)</f>
        <v>308.60000000000582</v>
      </c>
      <c r="K184" s="47">
        <f t="shared" si="28"/>
        <v>-5.8903992794512305E-12</v>
      </c>
      <c r="L184" s="47">
        <f t="shared" si="28"/>
        <v>17.364844027537345</v>
      </c>
    </row>
    <row r="185" spans="1:12" customFormat="1" x14ac:dyDescent="0.2"/>
    <row r="186" spans="1:12" customFormat="1" ht="13.5" thickBot="1" x14ac:dyDescent="0.25"/>
    <row r="187" spans="1:12" customFormat="1" ht="13.5" thickBot="1" x14ac:dyDescent="0.25">
      <c r="B187" t="s">
        <v>103</v>
      </c>
      <c r="E187" s="104">
        <v>17.364844027537345</v>
      </c>
    </row>
    <row r="188" spans="1:12" customFormat="1" x14ac:dyDescent="0.2">
      <c r="B188" s="1"/>
    </row>
    <row r="189" spans="1:12" s="73" customFormat="1" ht="15" x14ac:dyDescent="0.25">
      <c r="A189" s="107" t="s">
        <v>100</v>
      </c>
      <c r="B189" s="108"/>
      <c r="C189" s="107"/>
      <c r="D189" s="107"/>
      <c r="E189" s="107"/>
      <c r="F189" s="107"/>
      <c r="G189" s="107"/>
      <c r="H189" s="107"/>
    </row>
    <row r="190" spans="1:12" customFormat="1" ht="13.5" thickBot="1" x14ac:dyDescent="0.25"/>
    <row r="191" spans="1:12" customFormat="1" ht="13.5" thickBot="1" x14ac:dyDescent="0.25">
      <c r="B191" s="74" t="s">
        <v>82</v>
      </c>
      <c r="C191" s="75" t="s">
        <v>101</v>
      </c>
      <c r="D191" s="76" t="s">
        <v>102</v>
      </c>
    </row>
    <row r="192" spans="1:12" customFormat="1" x14ac:dyDescent="0.2">
      <c r="B192" s="38">
        <f t="shared" ref="B192:B222" si="29">G6</f>
        <v>5.7</v>
      </c>
      <c r="C192" s="40">
        <f>B192-B$84</f>
        <v>-4.2548387096774212</v>
      </c>
      <c r="D192" s="41">
        <f>C192^2</f>
        <v>18.103652445369423</v>
      </c>
    </row>
    <row r="193" spans="2:8" customFormat="1" x14ac:dyDescent="0.2">
      <c r="B193" s="38">
        <f t="shared" si="29"/>
        <v>5.8</v>
      </c>
      <c r="C193" s="40">
        <f t="shared" ref="C193:C221" si="30">B193-B$84</f>
        <v>-4.1548387096774215</v>
      </c>
      <c r="D193" s="41">
        <f t="shared" ref="D193:D221" si="31">C193^2</f>
        <v>17.262684703433941</v>
      </c>
    </row>
    <row r="194" spans="2:8" customFormat="1" x14ac:dyDescent="0.2">
      <c r="B194" s="38">
        <f t="shared" si="29"/>
        <v>6.1</v>
      </c>
      <c r="C194" s="40">
        <f t="shared" si="30"/>
        <v>-3.8548387096774217</v>
      </c>
      <c r="D194" s="41">
        <f t="shared" si="31"/>
        <v>14.859781477627489</v>
      </c>
      <c r="H194" s="69"/>
    </row>
    <row r="195" spans="2:8" customFormat="1" x14ac:dyDescent="0.2">
      <c r="B195" s="38">
        <f t="shared" si="29"/>
        <v>6.5</v>
      </c>
      <c r="C195" s="40">
        <f t="shared" si="30"/>
        <v>-3.4548387096774213</v>
      </c>
      <c r="D195" s="41">
        <f t="shared" si="31"/>
        <v>11.93591050988555</v>
      </c>
    </row>
    <row r="196" spans="2:8" customFormat="1" x14ac:dyDescent="0.2">
      <c r="B196" s="38">
        <f t="shared" si="29"/>
        <v>6.8</v>
      </c>
      <c r="C196" s="40">
        <f t="shared" si="30"/>
        <v>-3.1548387096774215</v>
      </c>
      <c r="D196" s="41">
        <f t="shared" si="31"/>
        <v>9.9530072840790975</v>
      </c>
    </row>
    <row r="197" spans="2:8" customFormat="1" x14ac:dyDescent="0.2">
      <c r="B197" s="38">
        <f t="shared" si="29"/>
        <v>6.8</v>
      </c>
      <c r="C197" s="40">
        <f t="shared" si="30"/>
        <v>-3.1548387096774215</v>
      </c>
      <c r="D197" s="41">
        <f t="shared" si="31"/>
        <v>9.9530072840790975</v>
      </c>
    </row>
    <row r="198" spans="2:8" customFormat="1" x14ac:dyDescent="0.2">
      <c r="B198" s="38">
        <f t="shared" si="29"/>
        <v>7.1</v>
      </c>
      <c r="C198" s="40">
        <f t="shared" si="30"/>
        <v>-2.8548387096774217</v>
      </c>
      <c r="D198" s="41">
        <f t="shared" si="31"/>
        <v>8.1501040582726461</v>
      </c>
    </row>
    <row r="199" spans="2:8" customFormat="1" x14ac:dyDescent="0.2">
      <c r="B199" s="38">
        <f t="shared" si="29"/>
        <v>21.3</v>
      </c>
      <c r="C199" s="40">
        <f t="shared" si="30"/>
        <v>11.345161290322579</v>
      </c>
      <c r="D199" s="41">
        <f t="shared" si="31"/>
        <v>128.71268470343389</v>
      </c>
    </row>
    <row r="200" spans="2:8" customFormat="1" x14ac:dyDescent="0.2">
      <c r="B200" s="38">
        <f t="shared" si="29"/>
        <v>18.7</v>
      </c>
      <c r="C200" s="40">
        <f t="shared" si="30"/>
        <v>8.7451612903225779</v>
      </c>
      <c r="D200" s="41">
        <f t="shared" si="31"/>
        <v>76.477845993756461</v>
      </c>
    </row>
    <row r="201" spans="2:8" customFormat="1" x14ac:dyDescent="0.2">
      <c r="B201" s="38">
        <f t="shared" si="29"/>
        <v>14.5</v>
      </c>
      <c r="C201" s="40">
        <f t="shared" si="30"/>
        <v>4.5451612903225787</v>
      </c>
      <c r="D201" s="41">
        <f t="shared" si="31"/>
        <v>20.658491155046807</v>
      </c>
    </row>
    <row r="202" spans="2:8" customFormat="1" x14ac:dyDescent="0.2">
      <c r="B202" s="38">
        <f t="shared" si="29"/>
        <v>7.4</v>
      </c>
      <c r="C202" s="40">
        <f t="shared" si="30"/>
        <v>-2.554838709677421</v>
      </c>
      <c r="D202" s="41">
        <f t="shared" si="31"/>
        <v>6.5272008324661899</v>
      </c>
    </row>
    <row r="203" spans="2:8" customFormat="1" x14ac:dyDescent="0.2">
      <c r="B203" s="38">
        <f t="shared" si="29"/>
        <v>9</v>
      </c>
      <c r="C203" s="40">
        <f t="shared" si="30"/>
        <v>-0.95483870967742135</v>
      </c>
      <c r="D203" s="41">
        <f t="shared" si="31"/>
        <v>0.91171696149844295</v>
      </c>
    </row>
    <row r="204" spans="2:8" customFormat="1" x14ac:dyDescent="0.2">
      <c r="B204" s="38">
        <f t="shared" si="29"/>
        <v>11.7</v>
      </c>
      <c r="C204" s="40">
        <f t="shared" si="30"/>
        <v>1.7451612903225779</v>
      </c>
      <c r="D204" s="41">
        <f t="shared" si="31"/>
        <v>3.0455879292403654</v>
      </c>
    </row>
    <row r="205" spans="2:8" customFormat="1" x14ac:dyDescent="0.2">
      <c r="B205" s="38">
        <f t="shared" si="29"/>
        <v>9.5</v>
      </c>
      <c r="C205" s="40">
        <f t="shared" si="30"/>
        <v>-0.45483870967742135</v>
      </c>
      <c r="D205" s="41">
        <f t="shared" si="31"/>
        <v>0.2068782518210216</v>
      </c>
    </row>
    <row r="206" spans="2:8" customFormat="1" x14ac:dyDescent="0.2">
      <c r="B206" s="38">
        <f t="shared" si="29"/>
        <v>9.5</v>
      </c>
      <c r="C206" s="40">
        <f t="shared" si="30"/>
        <v>-0.45483870967742135</v>
      </c>
      <c r="D206" s="41">
        <f t="shared" si="31"/>
        <v>0.2068782518210216</v>
      </c>
    </row>
    <row r="207" spans="2:8" customFormat="1" x14ac:dyDescent="0.2">
      <c r="B207" s="38">
        <f t="shared" si="29"/>
        <v>8.8000000000000007</v>
      </c>
      <c r="C207" s="40">
        <f t="shared" si="30"/>
        <v>-1.1548387096774206</v>
      </c>
      <c r="D207" s="41">
        <f t="shared" si="31"/>
        <v>1.3336524453694099</v>
      </c>
    </row>
    <row r="208" spans="2:8" customFormat="1" x14ac:dyDescent="0.2">
      <c r="B208" s="38">
        <f t="shared" si="29"/>
        <v>9.3000000000000007</v>
      </c>
      <c r="C208" s="40">
        <f t="shared" si="30"/>
        <v>-0.65483870967742064</v>
      </c>
      <c r="D208" s="41">
        <f t="shared" si="31"/>
        <v>0.42881373569198922</v>
      </c>
    </row>
    <row r="209" spans="1:4" customFormat="1" x14ac:dyDescent="0.2">
      <c r="B209" s="38">
        <f t="shared" si="29"/>
        <v>8.6</v>
      </c>
      <c r="C209" s="40">
        <f t="shared" si="30"/>
        <v>-1.3548387096774217</v>
      </c>
      <c r="D209" s="41">
        <f t="shared" si="31"/>
        <v>1.8355879292403809</v>
      </c>
    </row>
    <row r="210" spans="1:4" customFormat="1" x14ac:dyDescent="0.2">
      <c r="B210" s="38">
        <f t="shared" si="29"/>
        <v>7.7</v>
      </c>
      <c r="C210" s="40">
        <f t="shared" si="30"/>
        <v>-2.2548387096774212</v>
      </c>
      <c r="D210" s="41">
        <f t="shared" si="31"/>
        <v>5.0842976066597378</v>
      </c>
    </row>
    <row r="211" spans="1:4" customFormat="1" x14ac:dyDescent="0.2">
      <c r="B211" s="38">
        <f t="shared" si="29"/>
        <v>10.8</v>
      </c>
      <c r="C211" s="40">
        <f t="shared" si="30"/>
        <v>0.84516129032257936</v>
      </c>
      <c r="D211" s="41">
        <f t="shared" si="31"/>
        <v>0.7142976066597273</v>
      </c>
    </row>
    <row r="212" spans="1:4" customFormat="1" x14ac:dyDescent="0.2">
      <c r="B212" s="38">
        <f t="shared" si="29"/>
        <v>6.6</v>
      </c>
      <c r="C212" s="40">
        <f t="shared" si="30"/>
        <v>-3.3548387096774217</v>
      </c>
      <c r="D212" s="41">
        <f t="shared" si="31"/>
        <v>11.254942767950068</v>
      </c>
    </row>
    <row r="213" spans="1:4" customFormat="1" x14ac:dyDescent="0.2">
      <c r="B213" s="38">
        <f t="shared" si="29"/>
        <v>11.7</v>
      </c>
      <c r="C213" s="40">
        <f t="shared" si="30"/>
        <v>1.7451612903225779</v>
      </c>
      <c r="D213" s="41">
        <f t="shared" si="31"/>
        <v>3.0455879292403654</v>
      </c>
    </row>
    <row r="214" spans="1:4" customFormat="1" x14ac:dyDescent="0.2">
      <c r="B214" s="38">
        <f t="shared" si="29"/>
        <v>11.9</v>
      </c>
      <c r="C214" s="40">
        <f t="shared" si="30"/>
        <v>1.945161290322579</v>
      </c>
      <c r="D214" s="41">
        <f t="shared" si="31"/>
        <v>3.7836524453694005</v>
      </c>
    </row>
    <row r="215" spans="1:4" customFormat="1" x14ac:dyDescent="0.2">
      <c r="B215" s="38">
        <f t="shared" si="29"/>
        <v>10.8</v>
      </c>
      <c r="C215" s="40">
        <f t="shared" si="30"/>
        <v>0.84516129032257936</v>
      </c>
      <c r="D215" s="41">
        <f t="shared" si="31"/>
        <v>0.7142976066597273</v>
      </c>
    </row>
    <row r="216" spans="1:4" customFormat="1" x14ac:dyDescent="0.2">
      <c r="B216" s="38">
        <f t="shared" si="29"/>
        <v>7.6</v>
      </c>
      <c r="C216" s="40">
        <f t="shared" si="30"/>
        <v>-2.3548387096774217</v>
      </c>
      <c r="D216" s="41">
        <f t="shared" si="31"/>
        <v>5.5452653485952244</v>
      </c>
    </row>
    <row r="217" spans="1:4" customFormat="1" x14ac:dyDescent="0.2">
      <c r="B217" s="38">
        <f t="shared" si="29"/>
        <v>11.3</v>
      </c>
      <c r="C217" s="40">
        <f t="shared" si="30"/>
        <v>1.3451612903225794</v>
      </c>
      <c r="D217" s="41">
        <f t="shared" si="31"/>
        <v>1.8094588969823067</v>
      </c>
    </row>
    <row r="218" spans="1:4" customFormat="1" x14ac:dyDescent="0.2">
      <c r="B218" s="38">
        <f t="shared" si="29"/>
        <v>10.8</v>
      </c>
      <c r="C218" s="40">
        <f t="shared" si="30"/>
        <v>0.84516129032257936</v>
      </c>
      <c r="D218" s="41">
        <f t="shared" si="31"/>
        <v>0.7142976066597273</v>
      </c>
    </row>
    <row r="219" spans="1:4" customFormat="1" x14ac:dyDescent="0.2">
      <c r="B219" s="38">
        <f t="shared" si="29"/>
        <v>9.1999999999999993</v>
      </c>
      <c r="C219" s="40">
        <f t="shared" si="30"/>
        <v>-0.75483870967742206</v>
      </c>
      <c r="D219" s="41">
        <f t="shared" si="31"/>
        <v>0.56978147762747544</v>
      </c>
    </row>
    <row r="220" spans="1:4" customFormat="1" x14ac:dyDescent="0.2">
      <c r="B220" s="38">
        <f t="shared" si="29"/>
        <v>11.6</v>
      </c>
      <c r="C220" s="40">
        <f t="shared" si="30"/>
        <v>1.6451612903225783</v>
      </c>
      <c r="D220" s="41">
        <f t="shared" si="31"/>
        <v>2.7065556711758507</v>
      </c>
    </row>
    <row r="221" spans="1:4" customFormat="1" x14ac:dyDescent="0.2">
      <c r="B221" s="38">
        <f t="shared" si="29"/>
        <v>12.8</v>
      </c>
      <c r="C221" s="40">
        <f t="shared" si="30"/>
        <v>2.8451612903225794</v>
      </c>
      <c r="D221" s="41">
        <f t="shared" si="31"/>
        <v>8.0949427679500445</v>
      </c>
    </row>
    <row r="222" spans="1:4" customFormat="1" ht="13.5" thickBot="1" x14ac:dyDescent="0.25">
      <c r="B222" s="38">
        <f t="shared" si="29"/>
        <v>12.7</v>
      </c>
      <c r="C222" s="40">
        <f>B222-B$84</f>
        <v>2.7451612903225779</v>
      </c>
      <c r="D222" s="41">
        <f>C222^2</f>
        <v>7.5359105098855208</v>
      </c>
    </row>
    <row r="223" spans="1:4" customFormat="1" ht="13.5" thickBot="1" x14ac:dyDescent="0.25">
      <c r="A223" s="13" t="s">
        <v>43</v>
      </c>
      <c r="B223" s="47">
        <f>SUM(B192:B222)</f>
        <v>308.60000000000008</v>
      </c>
      <c r="C223" s="47">
        <f t="shared" ref="C223:D223" si="32">SUM(C192:C222)</f>
        <v>-6.0396132539608516E-14</v>
      </c>
      <c r="D223" s="47">
        <f t="shared" si="32"/>
        <v>382.13677419354849</v>
      </c>
    </row>
    <row r="224" spans="1:4" customFormat="1" ht="13.5" thickBot="1" x14ac:dyDescent="0.25"/>
    <row r="225" spans="1:11" customFormat="1" ht="13.5" thickBot="1" x14ac:dyDescent="0.25">
      <c r="B225" t="s">
        <v>104</v>
      </c>
      <c r="E225" s="104">
        <v>382.13677419354849</v>
      </c>
    </row>
    <row r="226" spans="1:11" customFormat="1" x14ac:dyDescent="0.2"/>
    <row r="227" spans="1:11" customFormat="1" ht="13.5" thickBot="1" x14ac:dyDescent="0.25">
      <c r="B227" t="s">
        <v>215</v>
      </c>
    </row>
    <row r="228" spans="1:11" customFormat="1" ht="13.5" thickBot="1" x14ac:dyDescent="0.25">
      <c r="B228" s="1"/>
      <c r="D228" s="13" t="s">
        <v>214</v>
      </c>
      <c r="E228" s="104">
        <f>E225-E187</f>
        <v>364.77193016601115</v>
      </c>
    </row>
    <row r="229" spans="1:11" customFormat="1" x14ac:dyDescent="0.2"/>
    <row r="230" spans="1:11" s="73" customFormat="1" ht="15" x14ac:dyDescent="0.25">
      <c r="A230" s="107" t="s">
        <v>216</v>
      </c>
      <c r="B230" s="107"/>
      <c r="C230" s="107"/>
      <c r="D230" s="107"/>
      <c r="E230" s="107"/>
      <c r="F230" s="107"/>
      <c r="G230" s="107"/>
      <c r="H230" s="107"/>
    </row>
    <row r="231" spans="1:11" customFormat="1" x14ac:dyDescent="0.2"/>
    <row r="232" spans="1:11" customFormat="1" ht="13.5" thickBot="1" x14ac:dyDescent="0.25">
      <c r="A232" s="73" t="s">
        <v>109</v>
      </c>
    </row>
    <row r="233" spans="1:11" customFormat="1" x14ac:dyDescent="0.2">
      <c r="B233" s="110" t="s">
        <v>45</v>
      </c>
      <c r="C233" s="110" t="s">
        <v>51</v>
      </c>
      <c r="D233" s="111" t="s">
        <v>52</v>
      </c>
      <c r="E233" s="111" t="s">
        <v>53</v>
      </c>
      <c r="F233" s="111" t="s">
        <v>54</v>
      </c>
      <c r="H233" s="1" t="s">
        <v>231</v>
      </c>
      <c r="K233" s="15">
        <v>2.0420541132431451E-5</v>
      </c>
    </row>
    <row r="234" spans="1:11" customFormat="1" x14ac:dyDescent="0.2">
      <c r="A234" t="s">
        <v>105</v>
      </c>
      <c r="B234" s="112">
        <v>9.9548387096774213</v>
      </c>
      <c r="C234" s="112">
        <v>43755.645161290326</v>
      </c>
      <c r="D234" s="112">
        <v>2093.6774193548385</v>
      </c>
      <c r="E234" s="112">
        <v>97.096774193548384</v>
      </c>
      <c r="F234" s="112">
        <v>1256.1290322580646</v>
      </c>
      <c r="H234" s="62">
        <f>C234*K233+D234*K234+E234*K235+F234*K236+K237</f>
        <v>9.9548387096776096</v>
      </c>
      <c r="K234" s="15">
        <v>-5.0059331567270729E-4</v>
      </c>
    </row>
    <row r="235" spans="1:11" customFormat="1" x14ac:dyDescent="0.2">
      <c r="K235" s="15">
        <v>2.4994475925217974E-2</v>
      </c>
    </row>
    <row r="236" spans="1:11" customFormat="1" ht="13.5" thickBot="1" x14ac:dyDescent="0.25">
      <c r="A236" s="73" t="s">
        <v>106</v>
      </c>
      <c r="K236" s="15">
        <v>4.1605826356822806E-3</v>
      </c>
    </row>
    <row r="237" spans="1:11" customFormat="1" ht="13.5" thickBot="1" x14ac:dyDescent="0.25">
      <c r="A237" s="61" t="s">
        <v>111</v>
      </c>
      <c r="B237" s="1"/>
      <c r="C237" s="127">
        <v>-5.8903992794512305E-12</v>
      </c>
      <c r="K237" s="15">
        <v>2.4562940544030596</v>
      </c>
    </row>
    <row r="238" spans="1:11" customFormat="1" ht="13.5" thickBot="1" x14ac:dyDescent="0.25">
      <c r="A238" s="61" t="s">
        <v>112</v>
      </c>
      <c r="B238" s="1"/>
      <c r="C238" s="127">
        <v>-1.9001287998229776E-13</v>
      </c>
    </row>
    <row r="239" spans="1:11" customFormat="1" x14ac:dyDescent="0.2"/>
    <row r="240" spans="1:11" customFormat="1" ht="13.5" thickBot="1" x14ac:dyDescent="0.25">
      <c r="A240" s="73" t="s">
        <v>110</v>
      </c>
    </row>
    <row r="241" spans="1:10" customFormat="1" ht="13.5" thickBot="1" x14ac:dyDescent="0.25">
      <c r="A241" t="s">
        <v>107</v>
      </c>
      <c r="C241" s="104">
        <v>9.9548387096774213</v>
      </c>
    </row>
    <row r="242" spans="1:10" customFormat="1" ht="13.5" thickBot="1" x14ac:dyDescent="0.25">
      <c r="A242" t="s">
        <v>108</v>
      </c>
      <c r="C242" s="104">
        <v>9.9548387096776079</v>
      </c>
    </row>
    <row r="243" spans="1:10" customFormat="1" x14ac:dyDescent="0.2"/>
    <row r="244" spans="1:10" s="73" customFormat="1" ht="15" x14ac:dyDescent="0.25">
      <c r="A244" s="107" t="s">
        <v>218</v>
      </c>
      <c r="B244" s="107"/>
      <c r="C244" s="107"/>
      <c r="D244" s="107"/>
      <c r="E244" s="107"/>
      <c r="F244" s="107"/>
      <c r="G244" s="107"/>
      <c r="H244" s="107"/>
    </row>
    <row r="245" spans="1:10" customFormat="1" ht="13.5" thickBot="1" x14ac:dyDescent="0.25"/>
    <row r="246" spans="1:10" customFormat="1" ht="13.5" thickBot="1" x14ac:dyDescent="0.25">
      <c r="B246" s="13" t="s">
        <v>44</v>
      </c>
      <c r="C246" s="104">
        <f>E228/E225</f>
        <v>0.95455856332020472</v>
      </c>
      <c r="E246" t="s">
        <v>113</v>
      </c>
      <c r="F246" s="1"/>
      <c r="G246" s="13" t="s">
        <v>44</v>
      </c>
      <c r="H246" s="104">
        <f>1-(E187/E225)</f>
        <v>0.95455856332020472</v>
      </c>
    </row>
    <row r="247" spans="1:10" customFormat="1" x14ac:dyDescent="0.2"/>
    <row r="248" spans="1:10" customFormat="1" x14ac:dyDescent="0.2"/>
    <row r="249" spans="1:10" customFormat="1" ht="13.5" thickBot="1" x14ac:dyDescent="0.25">
      <c r="A249" t="s">
        <v>193</v>
      </c>
      <c r="C249" s="67" t="s">
        <v>321</v>
      </c>
      <c r="D249" s="1"/>
      <c r="F249" s="109" t="s">
        <v>114</v>
      </c>
      <c r="G249" s="109" t="s">
        <v>115</v>
      </c>
      <c r="H249" s="1"/>
      <c r="I249" s="1"/>
      <c r="J249" s="1"/>
    </row>
    <row r="250" spans="1:10" customFormat="1" ht="13.5" thickBot="1" x14ac:dyDescent="0.25">
      <c r="A250" t="s">
        <v>194</v>
      </c>
      <c r="C250" s="67" t="s">
        <v>320</v>
      </c>
      <c r="D250" s="1"/>
      <c r="F250" s="104">
        <v>31</v>
      </c>
      <c r="G250" s="104">
        <v>5</v>
      </c>
      <c r="H250" s="1"/>
      <c r="I250" s="1"/>
      <c r="J250" s="1"/>
    </row>
    <row r="251" spans="1:10" customFormat="1" ht="13.5" thickBot="1" x14ac:dyDescent="0.25"/>
    <row r="252" spans="1:10" customFormat="1" ht="13.5" thickBot="1" x14ac:dyDescent="0.25">
      <c r="B252" s="13" t="s">
        <v>116</v>
      </c>
      <c r="C252" s="104">
        <f>1-((E187/(31-5))/(E225/(31-1)))</f>
        <v>0.94756757306177475</v>
      </c>
    </row>
    <row r="253" spans="1:10" customFormat="1" x14ac:dyDescent="0.2"/>
    <row r="254" spans="1:10" s="73" customFormat="1" ht="15" x14ac:dyDescent="0.25">
      <c r="A254" s="107" t="s">
        <v>219</v>
      </c>
      <c r="B254" s="107"/>
      <c r="C254" s="107"/>
      <c r="D254" s="107"/>
      <c r="E254" s="107"/>
      <c r="F254" s="107"/>
      <c r="G254" s="107"/>
      <c r="H254" s="107"/>
    </row>
    <row r="255" spans="1:10" customFormat="1" x14ac:dyDescent="0.2"/>
    <row r="256" spans="1:10" customFormat="1" ht="13.5" thickBot="1" x14ac:dyDescent="0.25"/>
    <row r="257" spans="2:8" customFormat="1" ht="13.5" thickBot="1" x14ac:dyDescent="0.25">
      <c r="B257" s="13" t="s">
        <v>225</v>
      </c>
      <c r="C257" s="104">
        <f>E187/(31-5)</f>
        <v>0.66787861644374402</v>
      </c>
      <c r="E257" s="55"/>
    </row>
    <row r="258" spans="2:8" customFormat="1" x14ac:dyDescent="0.2"/>
    <row r="259" spans="2:8" customFormat="1" x14ac:dyDescent="0.2"/>
    <row r="260" spans="2:8" customFormat="1" x14ac:dyDescent="0.2"/>
    <row r="261" spans="2:8" customFormat="1" x14ac:dyDescent="0.2">
      <c r="B261" s="142" t="s">
        <v>95</v>
      </c>
      <c r="C261" s="12">
        <v>1.1412941575884388E-10</v>
      </c>
      <c r="D261" s="12">
        <v>-1.8808550443075735E-9</v>
      </c>
      <c r="E261" s="12">
        <v>-7.7109186817607359E-8</v>
      </c>
      <c r="F261" s="12">
        <v>5.5304384684678855E-9</v>
      </c>
      <c r="G261" s="12">
        <v>-5.1579350374491089E-7</v>
      </c>
    </row>
    <row r="262" spans="2:8" customFormat="1" x14ac:dyDescent="0.2">
      <c r="B262" s="142">
        <f>L129</f>
        <v>0</v>
      </c>
      <c r="C262" s="12">
        <v>-1.8808550443076025E-9</v>
      </c>
      <c r="D262" s="12">
        <v>4.9473121352772264E-7</v>
      </c>
      <c r="E262" s="12">
        <v>-4.8085220883544726E-6</v>
      </c>
      <c r="F262" s="12">
        <v>-4.2105559782163774E-7</v>
      </c>
      <c r="G262" s="12">
        <v>4.2282599541714993E-5</v>
      </c>
    </row>
    <row r="263" spans="2:8" customFormat="1" x14ac:dyDescent="0.2">
      <c r="B263" s="142">
        <f>L130</f>
        <v>0</v>
      </c>
      <c r="C263" s="12">
        <v>-7.7109186817607121E-8</v>
      </c>
      <c r="D263" s="12">
        <v>-4.8085220883545022E-6</v>
      </c>
      <c r="E263" s="12">
        <v>1.4948392116578612E-4</v>
      </c>
      <c r="F263" s="12">
        <v>-2.0632643447522568E-6</v>
      </c>
      <c r="G263" s="12">
        <v>1.5187760395893551E-3</v>
      </c>
    </row>
    <row r="264" spans="2:8" customFormat="1" x14ac:dyDescent="0.2">
      <c r="B264" s="142">
        <f>L131</f>
        <v>0</v>
      </c>
      <c r="C264" s="12">
        <v>5.5304384684679343E-9</v>
      </c>
      <c r="D264" s="12">
        <v>-4.2105559782163615E-7</v>
      </c>
      <c r="E264" s="12">
        <v>-2.0632643447523233E-6</v>
      </c>
      <c r="F264" s="12">
        <v>1.1562976413848808E-6</v>
      </c>
      <c r="G264" s="12">
        <v>-6.1255603085157791E-4</v>
      </c>
    </row>
    <row r="265" spans="2:8" customFormat="1" x14ac:dyDescent="0.2">
      <c r="B265" s="142">
        <f>L132</f>
        <v>0</v>
      </c>
      <c r="C265" s="12">
        <v>-5.1579350374493926E-7</v>
      </c>
      <c r="D265" s="12">
        <v>4.2282599541714641E-5</v>
      </c>
      <c r="E265" s="12">
        <v>1.5187760395893877E-3</v>
      </c>
      <c r="F265" s="12">
        <v>-6.1255603085157888E-4</v>
      </c>
      <c r="G265" s="12">
        <v>0.58828197822123252</v>
      </c>
    </row>
    <row r="266" spans="2:8" customFormat="1" x14ac:dyDescent="0.2"/>
    <row r="267" spans="2:8" customFormat="1" x14ac:dyDescent="0.2"/>
    <row r="268" spans="2:8" customFormat="1" x14ac:dyDescent="0.2">
      <c r="B268" s="146" t="s">
        <v>226</v>
      </c>
      <c r="C268" s="56">
        <f t="array" ref="C268:G272">C257*C261:G265</f>
        <v>7.6224596292549484E-11</v>
      </c>
      <c r="D268" s="57">
        <v>-1.2561828647233792E-9</v>
      </c>
      <c r="E268" s="57">
        <v>-5.1499577006845785E-8</v>
      </c>
      <c r="F268" s="57">
        <v>3.6936615926475902E-9</v>
      </c>
      <c r="G268" s="57">
        <v>-3.4448745165182219E-7</v>
      </c>
      <c r="H268" s="48" t="s">
        <v>76</v>
      </c>
    </row>
    <row r="269" spans="2:8" customFormat="1" x14ac:dyDescent="0.2">
      <c r="B269" s="146">
        <f t="shared" ref="B269:B272" si="33">L136</f>
        <v>0</v>
      </c>
      <c r="C269" s="57">
        <v>-1.2561828647233984E-9</v>
      </c>
      <c r="D269" s="56">
        <v>3.3042039840242988E-7</v>
      </c>
      <c r="E269" s="57">
        <v>-3.2115090795093676E-6</v>
      </c>
      <c r="F269" s="57">
        <v>-2.8121403011900895E-7</v>
      </c>
      <c r="G269" s="57">
        <v>2.8239644081565495E-5</v>
      </c>
    </row>
    <row r="270" spans="2:8" customFormat="1" x14ac:dyDescent="0.2">
      <c r="B270" s="146">
        <f t="shared" si="33"/>
        <v>0</v>
      </c>
      <c r="C270" s="57">
        <v>-5.1499577006845626E-8</v>
      </c>
      <c r="D270" s="57">
        <v>-3.2115090795093875E-6</v>
      </c>
      <c r="E270" s="56">
        <v>9.9837114448790939E-5</v>
      </c>
      <c r="F270" s="57">
        <v>-1.3780101359308454E-6</v>
      </c>
      <c r="G270" s="57">
        <v>1.0143580400088475E-3</v>
      </c>
    </row>
    <row r="271" spans="2:8" customFormat="1" x14ac:dyDescent="0.2">
      <c r="B271" s="146">
        <f t="shared" si="33"/>
        <v>0</v>
      </c>
      <c r="C271" s="57">
        <v>3.6936615926476224E-9</v>
      </c>
      <c r="D271" s="57">
        <v>-2.8121403011900789E-7</v>
      </c>
      <c r="E271" s="57">
        <v>-1.3780101359308898E-6</v>
      </c>
      <c r="F271" s="56">
        <v>7.722664689252987E-7</v>
      </c>
      <c r="G271" s="57">
        <v>-4.091130743794232E-4</v>
      </c>
    </row>
    <row r="272" spans="2:8" customFormat="1" x14ac:dyDescent="0.2">
      <c r="B272" s="146">
        <f t="shared" si="33"/>
        <v>0</v>
      </c>
      <c r="C272" s="57">
        <v>-3.4448745165184114E-7</v>
      </c>
      <c r="D272" s="57">
        <v>2.8239644081565258E-5</v>
      </c>
      <c r="E272" s="57">
        <v>1.0143580400088692E-3</v>
      </c>
      <c r="F272" s="57">
        <v>-4.0911307437942386E-4</v>
      </c>
      <c r="G272" s="56">
        <v>0.39290095369318551</v>
      </c>
    </row>
    <row r="273" spans="1:43" customFormat="1" x14ac:dyDescent="0.2"/>
    <row r="274" spans="1:43" customFormat="1" x14ac:dyDescent="0.2"/>
    <row r="275" spans="1:43" customFormat="1" ht="14.25" x14ac:dyDescent="0.25">
      <c r="B275" s="1"/>
      <c r="C275" s="13" t="s">
        <v>220</v>
      </c>
      <c r="D275" s="32">
        <f>SQRT(C268)</f>
        <v>8.7306698650532813E-6</v>
      </c>
      <c r="E275" s="48" t="s">
        <v>77</v>
      </c>
    </row>
    <row r="276" spans="1:43" customFormat="1" ht="15.75" x14ac:dyDescent="0.3">
      <c r="B276" s="1"/>
      <c r="C276" s="13" t="s">
        <v>221</v>
      </c>
      <c r="D276" s="32">
        <f>SQRT(D269)</f>
        <v>5.7482205803398832E-4</v>
      </c>
    </row>
    <row r="277" spans="1:43" customFormat="1" ht="15.75" x14ac:dyDescent="0.3">
      <c r="B277" s="1"/>
      <c r="C277" s="13" t="s">
        <v>222</v>
      </c>
      <c r="D277" s="32">
        <f>SQRT(E270)</f>
        <v>9.9918524032729262E-3</v>
      </c>
    </row>
    <row r="278" spans="1:43" customFormat="1" ht="15.75" x14ac:dyDescent="0.3">
      <c r="B278" s="1"/>
      <c r="C278" s="13" t="s">
        <v>223</v>
      </c>
      <c r="D278" s="32">
        <f>SQRT(F271)</f>
        <v>8.7878693033368368E-4</v>
      </c>
    </row>
    <row r="279" spans="1:43" customFormat="1" ht="15.75" x14ac:dyDescent="0.3">
      <c r="B279" s="1"/>
      <c r="C279" s="13" t="s">
        <v>224</v>
      </c>
      <c r="D279" s="32">
        <f>SQRT(G272)</f>
        <v>0.62681811851061353</v>
      </c>
    </row>
    <row r="280" spans="1:43" customFormat="1" x14ac:dyDescent="0.2">
      <c r="C280" s="13"/>
    </row>
    <row r="281" spans="1:43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</row>
    <row r="282" spans="1:43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</row>
    <row r="283" spans="1:43" ht="25.5" x14ac:dyDescent="0.35">
      <c r="A283"/>
      <c r="B283" s="68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</row>
    <row r="285" spans="1:43" x14ac:dyDescent="0.2">
      <c r="A285"/>
      <c r="B285"/>
      <c r="C285"/>
      <c r="D285"/>
      <c r="E285"/>
      <c r="F285"/>
      <c r="G285"/>
      <c r="H285"/>
    </row>
    <row r="302" spans="2:2" ht="15.75" x14ac:dyDescent="0.25">
      <c r="B302" s="11"/>
    </row>
  </sheetData>
  <mergeCells count="11">
    <mergeCell ref="A1:G1"/>
    <mergeCell ref="B115:B145"/>
    <mergeCell ref="I104:I108"/>
    <mergeCell ref="B261:B265"/>
    <mergeCell ref="B268:B272"/>
    <mergeCell ref="I115:I145"/>
    <mergeCell ref="L115:L119"/>
    <mergeCell ref="L122:L126"/>
    <mergeCell ref="L128:L132"/>
    <mergeCell ref="L134:L138"/>
    <mergeCell ref="L141:L145"/>
  </mergeCells>
  <dataValidations disablePrompts="1" count="1">
    <dataValidation type="list" allowBlank="1" showInputMessage="1" showErrorMessage="1" sqref="G39:G40" xr:uid="{00000000-0002-0000-0100-000000000000}">
      <formula1>AF$39:AF$41</formula1>
    </dataValidation>
  </dataValidations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7">
    <tabColor theme="3" tint="0.59999389629810485"/>
    <pageSetUpPr fitToPage="1"/>
  </sheetPr>
  <dimension ref="A1:I105"/>
  <sheetViews>
    <sheetView topLeftCell="A80" workbookViewId="0">
      <selection activeCell="C102" sqref="C102"/>
    </sheetView>
  </sheetViews>
  <sheetFormatPr baseColWidth="10" defaultColWidth="10.85546875" defaultRowHeight="12.75" x14ac:dyDescent="0.2"/>
  <cols>
    <col min="1" max="1" width="30.7109375" style="1" customWidth="1"/>
    <col min="2" max="2" width="17.42578125" style="1" customWidth="1"/>
    <col min="3" max="3" width="18.85546875" style="1" customWidth="1"/>
    <col min="4" max="4" width="19.42578125" style="1" customWidth="1"/>
    <col min="5" max="5" width="10.85546875" style="1"/>
    <col min="6" max="6" width="18" style="1" customWidth="1"/>
    <col min="7" max="7" width="18.5703125" style="1" customWidth="1"/>
    <col min="8" max="11" width="10.85546875" style="1"/>
    <col min="12" max="12" width="14.140625" style="1" customWidth="1"/>
    <col min="13" max="16384" width="10.85546875" style="1"/>
  </cols>
  <sheetData>
    <row r="1" spans="1:7" ht="20.25" x14ac:dyDescent="0.2">
      <c r="A1" s="139" t="s">
        <v>86</v>
      </c>
      <c r="B1" s="139"/>
      <c r="C1" s="139"/>
      <c r="D1" s="139"/>
      <c r="E1" s="139"/>
      <c r="F1" s="139"/>
      <c r="G1" s="139"/>
    </row>
    <row r="2" spans="1:7" ht="13.5" thickBot="1" x14ac:dyDescent="0.25"/>
    <row r="3" spans="1:7" x14ac:dyDescent="0.2">
      <c r="A3" s="2"/>
      <c r="B3" s="19" t="s">
        <v>0</v>
      </c>
    </row>
    <row r="4" spans="1:7" ht="16.5" thickBot="1" x14ac:dyDescent="0.35">
      <c r="A4" s="4"/>
      <c r="B4" s="20"/>
      <c r="C4" s="22" t="s">
        <v>46</v>
      </c>
      <c r="D4" s="23" t="s">
        <v>47</v>
      </c>
      <c r="E4" s="24" t="s">
        <v>48</v>
      </c>
      <c r="F4" s="24" t="s">
        <v>49</v>
      </c>
      <c r="G4" s="25" t="s">
        <v>50</v>
      </c>
    </row>
    <row r="5" spans="1:7" ht="13.5" thickBot="1" x14ac:dyDescent="0.25">
      <c r="A5" s="4" t="s">
        <v>11</v>
      </c>
      <c r="B5" s="21"/>
      <c r="C5" s="3" t="s">
        <v>1</v>
      </c>
      <c r="D5" s="10" t="s">
        <v>2</v>
      </c>
      <c r="E5" s="10" t="s">
        <v>3</v>
      </c>
      <c r="F5" s="10" t="s">
        <v>4</v>
      </c>
      <c r="G5" s="10" t="s">
        <v>5</v>
      </c>
    </row>
    <row r="6" spans="1:7" x14ac:dyDescent="0.2">
      <c r="A6" s="7">
        <v>1</v>
      </c>
      <c r="B6" s="26" t="s">
        <v>12</v>
      </c>
      <c r="C6" s="27">
        <v>11600</v>
      </c>
      <c r="D6" s="28">
        <v>846</v>
      </c>
      <c r="E6" s="28">
        <v>32</v>
      </c>
      <c r="F6" s="28">
        <v>650</v>
      </c>
      <c r="G6" s="29">
        <v>5.7</v>
      </c>
    </row>
    <row r="7" spans="1:7" x14ac:dyDescent="0.2">
      <c r="A7" s="8">
        <v>2</v>
      </c>
      <c r="B7" s="30" t="s">
        <v>13</v>
      </c>
      <c r="C7" s="31">
        <v>12490</v>
      </c>
      <c r="D7" s="32">
        <v>993</v>
      </c>
      <c r="E7" s="32">
        <v>39</v>
      </c>
      <c r="F7" s="32">
        <v>790</v>
      </c>
      <c r="G7" s="14">
        <v>5.8</v>
      </c>
    </row>
    <row r="8" spans="1:7" x14ac:dyDescent="0.2">
      <c r="A8" s="8">
        <v>3</v>
      </c>
      <c r="B8" s="30" t="s">
        <v>14</v>
      </c>
      <c r="C8" s="31">
        <v>10450</v>
      </c>
      <c r="D8" s="32">
        <v>899</v>
      </c>
      <c r="E8" s="32">
        <v>29</v>
      </c>
      <c r="F8" s="32">
        <v>730</v>
      </c>
      <c r="G8" s="14">
        <v>6.1</v>
      </c>
    </row>
    <row r="9" spans="1:7" x14ac:dyDescent="0.2">
      <c r="A9" s="8">
        <v>4</v>
      </c>
      <c r="B9" s="30" t="s">
        <v>15</v>
      </c>
      <c r="C9" s="31">
        <v>17140</v>
      </c>
      <c r="D9" s="32">
        <v>1390</v>
      </c>
      <c r="E9" s="32">
        <v>44</v>
      </c>
      <c r="F9" s="32">
        <v>955</v>
      </c>
      <c r="G9" s="14">
        <v>6.5</v>
      </c>
    </row>
    <row r="10" spans="1:7" x14ac:dyDescent="0.2">
      <c r="A10" s="8">
        <v>5</v>
      </c>
      <c r="B10" s="30" t="s">
        <v>16</v>
      </c>
      <c r="C10" s="31">
        <v>14825</v>
      </c>
      <c r="D10" s="32">
        <v>1195</v>
      </c>
      <c r="E10" s="32">
        <v>33</v>
      </c>
      <c r="F10" s="32">
        <v>895</v>
      </c>
      <c r="G10" s="14">
        <v>6.8</v>
      </c>
    </row>
    <row r="11" spans="1:7" x14ac:dyDescent="0.2">
      <c r="A11" s="8">
        <v>6</v>
      </c>
      <c r="B11" s="30" t="s">
        <v>17</v>
      </c>
      <c r="C11" s="31">
        <v>13730</v>
      </c>
      <c r="D11" s="32">
        <v>658</v>
      </c>
      <c r="E11" s="32">
        <v>32</v>
      </c>
      <c r="F11" s="32">
        <v>740</v>
      </c>
      <c r="G11" s="14">
        <v>6.8</v>
      </c>
    </row>
    <row r="12" spans="1:7" x14ac:dyDescent="0.2">
      <c r="A12" s="8">
        <v>7</v>
      </c>
      <c r="B12" s="30" t="s">
        <v>18</v>
      </c>
      <c r="C12" s="31">
        <v>19490</v>
      </c>
      <c r="D12" s="32">
        <v>1331</v>
      </c>
      <c r="E12" s="32">
        <v>55</v>
      </c>
      <c r="F12" s="32">
        <v>1010</v>
      </c>
      <c r="G12" s="14">
        <v>7.1</v>
      </c>
    </row>
    <row r="13" spans="1:7" x14ac:dyDescent="0.2">
      <c r="A13" s="8">
        <v>8</v>
      </c>
      <c r="B13" s="30" t="s">
        <v>19</v>
      </c>
      <c r="C13" s="31">
        <v>285000</v>
      </c>
      <c r="D13" s="32">
        <v>5474</v>
      </c>
      <c r="E13" s="32">
        <v>325</v>
      </c>
      <c r="F13" s="32">
        <v>1690</v>
      </c>
      <c r="G13" s="14">
        <v>21.3</v>
      </c>
    </row>
    <row r="14" spans="1:7" x14ac:dyDescent="0.2">
      <c r="A14" s="8">
        <v>9</v>
      </c>
      <c r="B14" s="30" t="s">
        <v>20</v>
      </c>
      <c r="C14" s="31">
        <v>183900</v>
      </c>
      <c r="D14" s="32">
        <v>5987</v>
      </c>
      <c r="E14" s="32">
        <v>300</v>
      </c>
      <c r="F14" s="32">
        <v>2250</v>
      </c>
      <c r="G14" s="14">
        <v>18.7</v>
      </c>
    </row>
    <row r="15" spans="1:7" x14ac:dyDescent="0.2">
      <c r="A15" s="8">
        <v>10</v>
      </c>
      <c r="B15" s="30" t="s">
        <v>21</v>
      </c>
      <c r="C15" s="31">
        <v>92500</v>
      </c>
      <c r="D15" s="32">
        <v>2789</v>
      </c>
      <c r="E15" s="32">
        <v>209</v>
      </c>
      <c r="F15" s="32">
        <v>1485</v>
      </c>
      <c r="G15" s="14">
        <v>14.5</v>
      </c>
    </row>
    <row r="16" spans="1:7" x14ac:dyDescent="0.2">
      <c r="A16" s="8">
        <v>11</v>
      </c>
      <c r="B16" s="30" t="s">
        <v>22</v>
      </c>
      <c r="C16" s="31">
        <v>25000</v>
      </c>
      <c r="D16" s="32">
        <v>1597</v>
      </c>
      <c r="E16" s="32">
        <v>74</v>
      </c>
      <c r="F16" s="32">
        <v>1080</v>
      </c>
      <c r="G16" s="14">
        <v>7.4</v>
      </c>
    </row>
    <row r="17" spans="1:7" x14ac:dyDescent="0.2">
      <c r="A17" s="8">
        <v>12</v>
      </c>
      <c r="B17" s="30" t="s">
        <v>23</v>
      </c>
      <c r="C17" s="31">
        <v>22350</v>
      </c>
      <c r="D17" s="32">
        <v>1761</v>
      </c>
      <c r="E17" s="32">
        <v>74</v>
      </c>
      <c r="F17" s="32">
        <v>1100</v>
      </c>
      <c r="G17" s="14">
        <v>9</v>
      </c>
    </row>
    <row r="18" spans="1:7" x14ac:dyDescent="0.2">
      <c r="A18" s="8">
        <v>13</v>
      </c>
      <c r="B18" s="30" t="s">
        <v>24</v>
      </c>
      <c r="C18" s="31">
        <v>36600</v>
      </c>
      <c r="D18" s="32">
        <v>2165</v>
      </c>
      <c r="E18" s="32">
        <v>101</v>
      </c>
      <c r="F18" s="32">
        <v>1500</v>
      </c>
      <c r="G18" s="14">
        <v>11.7</v>
      </c>
    </row>
    <row r="19" spans="1:7" x14ac:dyDescent="0.2">
      <c r="A19" s="8">
        <v>14</v>
      </c>
      <c r="B19" s="30" t="s">
        <v>25</v>
      </c>
      <c r="C19" s="31">
        <v>22500</v>
      </c>
      <c r="D19" s="32">
        <v>1983</v>
      </c>
      <c r="E19" s="32">
        <v>85</v>
      </c>
      <c r="F19" s="32">
        <v>1075</v>
      </c>
      <c r="G19" s="14">
        <v>9.5</v>
      </c>
    </row>
    <row r="20" spans="1:7" x14ac:dyDescent="0.2">
      <c r="A20" s="8">
        <v>15</v>
      </c>
      <c r="B20" s="30" t="s">
        <v>26</v>
      </c>
      <c r="C20" s="31">
        <v>31580</v>
      </c>
      <c r="D20" s="32">
        <v>1984</v>
      </c>
      <c r="E20" s="32">
        <v>85</v>
      </c>
      <c r="F20" s="32">
        <v>1155</v>
      </c>
      <c r="G20" s="14">
        <v>9.5</v>
      </c>
    </row>
    <row r="21" spans="1:7" x14ac:dyDescent="0.2">
      <c r="A21" s="8">
        <v>16</v>
      </c>
      <c r="B21" s="30" t="s">
        <v>27</v>
      </c>
      <c r="C21" s="31">
        <v>28750</v>
      </c>
      <c r="D21" s="32">
        <v>1998</v>
      </c>
      <c r="E21" s="32">
        <v>89</v>
      </c>
      <c r="F21" s="32">
        <v>1140</v>
      </c>
      <c r="G21" s="14">
        <v>8.8000000000000007</v>
      </c>
    </row>
    <row r="22" spans="1:7" x14ac:dyDescent="0.2">
      <c r="A22" s="8">
        <v>17</v>
      </c>
      <c r="B22" s="30" t="s">
        <v>28</v>
      </c>
      <c r="C22" s="31">
        <v>22600</v>
      </c>
      <c r="D22" s="32">
        <v>1580</v>
      </c>
      <c r="E22" s="32">
        <v>65</v>
      </c>
      <c r="F22" s="32">
        <v>1080</v>
      </c>
      <c r="G22" s="14">
        <v>9.3000000000000007</v>
      </c>
    </row>
    <row r="23" spans="1:7" x14ac:dyDescent="0.2">
      <c r="A23" s="8">
        <v>18</v>
      </c>
      <c r="B23" s="30" t="s">
        <v>29</v>
      </c>
      <c r="C23" s="31">
        <v>20300</v>
      </c>
      <c r="D23" s="32">
        <v>1390</v>
      </c>
      <c r="E23" s="32">
        <v>54</v>
      </c>
      <c r="F23" s="32">
        <v>1110</v>
      </c>
      <c r="G23" s="14">
        <v>8.6</v>
      </c>
    </row>
    <row r="24" spans="1:7" x14ac:dyDescent="0.2">
      <c r="A24" s="8">
        <v>19</v>
      </c>
      <c r="B24" s="30" t="s">
        <v>30</v>
      </c>
      <c r="C24" s="31">
        <v>19900</v>
      </c>
      <c r="D24" s="32">
        <v>1396</v>
      </c>
      <c r="E24" s="32">
        <v>66</v>
      </c>
      <c r="F24" s="32">
        <v>1140</v>
      </c>
      <c r="G24" s="14">
        <v>7.7</v>
      </c>
    </row>
    <row r="25" spans="1:7" x14ac:dyDescent="0.2">
      <c r="A25" s="8">
        <v>20</v>
      </c>
      <c r="B25" s="30" t="s">
        <v>31</v>
      </c>
      <c r="C25" s="31">
        <v>39800</v>
      </c>
      <c r="D25" s="32">
        <v>2435</v>
      </c>
      <c r="E25" s="32">
        <v>106</v>
      </c>
      <c r="F25" s="32">
        <v>1370</v>
      </c>
      <c r="G25" s="14">
        <v>10.8</v>
      </c>
    </row>
    <row r="26" spans="1:7" x14ac:dyDescent="0.2">
      <c r="A26" s="8">
        <v>21</v>
      </c>
      <c r="B26" s="30" t="s">
        <v>32</v>
      </c>
      <c r="C26" s="31">
        <v>19740</v>
      </c>
      <c r="D26" s="32">
        <v>1242</v>
      </c>
      <c r="E26" s="32">
        <v>55</v>
      </c>
      <c r="F26" s="32">
        <v>940</v>
      </c>
      <c r="G26" s="14">
        <v>6.6</v>
      </c>
    </row>
    <row r="27" spans="1:7" x14ac:dyDescent="0.2">
      <c r="A27" s="8">
        <v>22</v>
      </c>
      <c r="B27" s="30" t="s">
        <v>33</v>
      </c>
      <c r="C27" s="31">
        <v>38990</v>
      </c>
      <c r="D27" s="32">
        <v>2972</v>
      </c>
      <c r="E27" s="32">
        <v>107</v>
      </c>
      <c r="F27" s="32">
        <v>1400</v>
      </c>
      <c r="G27" s="14">
        <v>11.7</v>
      </c>
    </row>
    <row r="28" spans="1:7" x14ac:dyDescent="0.2">
      <c r="A28" s="8">
        <v>23</v>
      </c>
      <c r="B28" s="30" t="s">
        <v>34</v>
      </c>
      <c r="C28" s="31">
        <v>50800</v>
      </c>
      <c r="D28" s="32">
        <v>2958</v>
      </c>
      <c r="E28" s="32">
        <v>150</v>
      </c>
      <c r="F28" s="32">
        <v>1550</v>
      </c>
      <c r="G28" s="14">
        <v>11.9</v>
      </c>
    </row>
    <row r="29" spans="1:7" x14ac:dyDescent="0.2">
      <c r="A29" s="8">
        <v>24</v>
      </c>
      <c r="B29" s="30" t="s">
        <v>35</v>
      </c>
      <c r="C29" s="31">
        <v>36200</v>
      </c>
      <c r="D29" s="32">
        <v>2497</v>
      </c>
      <c r="E29" s="32">
        <v>122</v>
      </c>
      <c r="F29" s="32">
        <v>1330</v>
      </c>
      <c r="G29" s="14">
        <v>10.8</v>
      </c>
    </row>
    <row r="30" spans="1:7" x14ac:dyDescent="0.2">
      <c r="A30" s="8">
        <v>25</v>
      </c>
      <c r="B30" s="30" t="s">
        <v>36</v>
      </c>
      <c r="C30" s="31">
        <v>31990</v>
      </c>
      <c r="D30" s="32">
        <v>1998</v>
      </c>
      <c r="E30" s="32">
        <v>66</v>
      </c>
      <c r="F30" s="32">
        <v>1300</v>
      </c>
      <c r="G30" s="14">
        <v>7.6</v>
      </c>
    </row>
    <row r="31" spans="1:7" x14ac:dyDescent="0.2">
      <c r="A31" s="8">
        <v>26</v>
      </c>
      <c r="B31" s="30" t="s">
        <v>37</v>
      </c>
      <c r="C31" s="31">
        <v>47700</v>
      </c>
      <c r="D31" s="32">
        <v>2496</v>
      </c>
      <c r="E31" s="32">
        <v>125</v>
      </c>
      <c r="F31" s="32">
        <v>1670</v>
      </c>
      <c r="G31" s="14">
        <v>11.3</v>
      </c>
    </row>
    <row r="32" spans="1:7" x14ac:dyDescent="0.2">
      <c r="A32" s="8">
        <v>27</v>
      </c>
      <c r="B32" s="30" t="s">
        <v>38</v>
      </c>
      <c r="C32" s="31">
        <v>36950</v>
      </c>
      <c r="D32" s="32">
        <v>1998</v>
      </c>
      <c r="E32" s="32">
        <v>89</v>
      </c>
      <c r="F32" s="32">
        <v>1560</v>
      </c>
      <c r="G32" s="14">
        <v>10.8</v>
      </c>
    </row>
    <row r="33" spans="1:9" x14ac:dyDescent="0.2">
      <c r="A33" s="8">
        <v>28</v>
      </c>
      <c r="B33" s="30" t="s">
        <v>39</v>
      </c>
      <c r="C33" s="31">
        <v>26950</v>
      </c>
      <c r="D33" s="32">
        <v>1997</v>
      </c>
      <c r="E33" s="32">
        <v>92</v>
      </c>
      <c r="F33" s="32">
        <v>1240</v>
      </c>
      <c r="G33" s="14">
        <v>9.1999999999999993</v>
      </c>
    </row>
    <row r="34" spans="1:9" x14ac:dyDescent="0.2">
      <c r="A34" s="8">
        <v>29</v>
      </c>
      <c r="B34" s="30" t="s">
        <v>40</v>
      </c>
      <c r="C34" s="31">
        <v>36400</v>
      </c>
      <c r="D34" s="32">
        <v>1984</v>
      </c>
      <c r="E34" s="32">
        <v>85</v>
      </c>
      <c r="F34" s="32">
        <v>1635</v>
      </c>
      <c r="G34" s="14">
        <v>11.6</v>
      </c>
    </row>
    <row r="35" spans="1:9" x14ac:dyDescent="0.2">
      <c r="A35" s="8">
        <v>30</v>
      </c>
      <c r="B35" s="30" t="s">
        <v>41</v>
      </c>
      <c r="C35" s="31">
        <v>50900</v>
      </c>
      <c r="D35" s="32">
        <v>2438</v>
      </c>
      <c r="E35" s="32">
        <v>97</v>
      </c>
      <c r="F35" s="32">
        <v>1800</v>
      </c>
      <c r="G35" s="14">
        <v>12.8</v>
      </c>
    </row>
    <row r="36" spans="1:9" ht="13.5" thickBot="1" x14ac:dyDescent="0.25">
      <c r="A36" s="9">
        <v>31</v>
      </c>
      <c r="B36" s="33" t="s">
        <v>42</v>
      </c>
      <c r="C36" s="34">
        <v>49300</v>
      </c>
      <c r="D36" s="35">
        <v>2473</v>
      </c>
      <c r="E36" s="35">
        <v>125</v>
      </c>
      <c r="F36" s="35">
        <v>1570</v>
      </c>
      <c r="G36" s="36">
        <v>12.7</v>
      </c>
    </row>
    <row r="38" spans="1:9" customFormat="1" x14ac:dyDescent="0.2"/>
    <row r="39" spans="1:9" customFormat="1" ht="25.5" x14ac:dyDescent="0.35">
      <c r="B39" s="68" t="s">
        <v>120</v>
      </c>
    </row>
    <row r="41" spans="1:9" ht="14.25" x14ac:dyDescent="0.2">
      <c r="A41" s="148" t="s">
        <v>195</v>
      </c>
      <c r="B41" s="148"/>
      <c r="C41" s="148"/>
      <c r="D41" s="148"/>
      <c r="E41" s="148"/>
      <c r="F41" s="148"/>
      <c r="G41" s="148"/>
      <c r="H41" s="148"/>
    </row>
    <row r="42" spans="1:9" ht="14.25" x14ac:dyDescent="0.2">
      <c r="A42" s="148" t="s">
        <v>121</v>
      </c>
      <c r="B42" s="148"/>
      <c r="C42" s="148"/>
      <c r="D42" s="148"/>
      <c r="E42" s="148"/>
      <c r="F42" s="148"/>
      <c r="G42" s="148"/>
      <c r="H42" s="148"/>
    </row>
    <row r="44" spans="1:9" x14ac:dyDescent="0.2">
      <c r="A44" t="s">
        <v>274</v>
      </c>
      <c r="B44"/>
      <c r="C44"/>
      <c r="D44"/>
      <c r="E44"/>
      <c r="F44"/>
      <c r="G44"/>
      <c r="H44"/>
      <c r="I44"/>
    </row>
    <row r="45" spans="1:9" ht="13.5" thickBot="1" x14ac:dyDescent="0.25">
      <c r="A45"/>
      <c r="B45"/>
      <c r="C45"/>
      <c r="D45"/>
      <c r="E45"/>
      <c r="F45"/>
      <c r="G45"/>
      <c r="H45"/>
      <c r="I45"/>
    </row>
    <row r="46" spans="1:9" x14ac:dyDescent="0.2">
      <c r="A46" s="126" t="s">
        <v>275</v>
      </c>
      <c r="B46" s="126"/>
      <c r="C46"/>
      <c r="D46"/>
      <c r="E46"/>
      <c r="F46"/>
      <c r="G46"/>
      <c r="H46"/>
      <c r="I46"/>
    </row>
    <row r="47" spans="1:9" x14ac:dyDescent="0.2">
      <c r="A47" t="s">
        <v>276</v>
      </c>
      <c r="B47">
        <v>0.97701512952471969</v>
      </c>
      <c r="C47"/>
      <c r="D47"/>
      <c r="E47"/>
      <c r="F47"/>
      <c r="G47"/>
      <c r="H47"/>
      <c r="I47"/>
    </row>
    <row r="48" spans="1:9" x14ac:dyDescent="0.2">
      <c r="A48" s="128" t="s">
        <v>277</v>
      </c>
      <c r="B48" s="128">
        <v>0.95455856332020472</v>
      </c>
      <c r="C48"/>
      <c r="D48"/>
      <c r="E48"/>
      <c r="F48"/>
      <c r="G48"/>
      <c r="H48"/>
      <c r="I48"/>
    </row>
    <row r="49" spans="1:9" x14ac:dyDescent="0.2">
      <c r="A49" s="128" t="s">
        <v>277</v>
      </c>
      <c r="B49" s="128">
        <v>0.94756757306177464</v>
      </c>
      <c r="C49"/>
      <c r="D49"/>
      <c r="E49"/>
      <c r="F49"/>
      <c r="G49"/>
      <c r="H49"/>
      <c r="I49"/>
    </row>
    <row r="50" spans="1:9" x14ac:dyDescent="0.2">
      <c r="A50" t="s">
        <v>278</v>
      </c>
      <c r="B50">
        <v>0.8172384085710509</v>
      </c>
      <c r="C50"/>
      <c r="D50"/>
      <c r="E50"/>
      <c r="F50"/>
      <c r="G50"/>
      <c r="H50"/>
      <c r="I50"/>
    </row>
    <row r="51" spans="1:9" ht="13.5" thickBot="1" x14ac:dyDescent="0.25">
      <c r="A51" s="77" t="s">
        <v>279</v>
      </c>
      <c r="B51" s="77">
        <v>31</v>
      </c>
      <c r="C51"/>
      <c r="D51"/>
      <c r="E51"/>
      <c r="F51"/>
      <c r="G51"/>
      <c r="H51"/>
      <c r="I51"/>
    </row>
    <row r="52" spans="1:9" x14ac:dyDescent="0.2">
      <c r="A52"/>
      <c r="B52"/>
      <c r="C52"/>
      <c r="D52"/>
      <c r="E52"/>
      <c r="F52"/>
      <c r="G52"/>
      <c r="H52"/>
      <c r="I52"/>
    </row>
    <row r="53" spans="1:9" ht="13.5" thickBot="1" x14ac:dyDescent="0.25">
      <c r="A53" t="s">
        <v>280</v>
      </c>
      <c r="B53"/>
      <c r="C53"/>
      <c r="D53"/>
      <c r="E53"/>
      <c r="F53"/>
      <c r="G53"/>
      <c r="H53"/>
      <c r="I53"/>
    </row>
    <row r="54" spans="1:9" x14ac:dyDescent="0.2">
      <c r="A54" s="125"/>
      <c r="B54" s="129" t="s">
        <v>285</v>
      </c>
      <c r="C54" s="129" t="s">
        <v>286</v>
      </c>
      <c r="D54" s="129" t="s">
        <v>287</v>
      </c>
      <c r="E54" s="129" t="s">
        <v>288</v>
      </c>
      <c r="F54" s="129" t="s">
        <v>289</v>
      </c>
      <c r="G54"/>
      <c r="H54"/>
      <c r="I54"/>
    </row>
    <row r="55" spans="1:9" x14ac:dyDescent="0.2">
      <c r="A55" t="s">
        <v>281</v>
      </c>
      <c r="B55" s="128">
        <v>4</v>
      </c>
      <c r="C55" s="128">
        <v>364.77193016601115</v>
      </c>
      <c r="D55" s="128">
        <v>91.192982541502786</v>
      </c>
      <c r="E55" s="128">
        <v>136.54125210218353</v>
      </c>
      <c r="F55" s="128">
        <v>4.7236917707625317E-17</v>
      </c>
      <c r="G55"/>
      <c r="H55"/>
      <c r="I55"/>
    </row>
    <row r="56" spans="1:9" x14ac:dyDescent="0.2">
      <c r="A56" t="s">
        <v>282</v>
      </c>
      <c r="B56" s="128">
        <v>26</v>
      </c>
      <c r="C56" s="128">
        <v>17.364844027537341</v>
      </c>
      <c r="D56" s="128">
        <v>0.66787861644374391</v>
      </c>
      <c r="E56" s="128"/>
      <c r="F56" s="128"/>
      <c r="G56"/>
      <c r="H56"/>
      <c r="I56"/>
    </row>
    <row r="57" spans="1:9" ht="13.5" thickBot="1" x14ac:dyDescent="0.25">
      <c r="A57" s="77" t="s">
        <v>283</v>
      </c>
      <c r="B57" s="130">
        <v>30</v>
      </c>
      <c r="C57" s="130">
        <v>382.13677419354849</v>
      </c>
      <c r="D57" s="130"/>
      <c r="E57" s="130"/>
      <c r="F57" s="130"/>
      <c r="G57"/>
      <c r="H57"/>
      <c r="I57"/>
    </row>
    <row r="58" spans="1:9" ht="13.5" thickBot="1" x14ac:dyDescent="0.25">
      <c r="A58"/>
      <c r="B58"/>
      <c r="C58"/>
      <c r="D58"/>
      <c r="E58"/>
      <c r="F58"/>
      <c r="G58"/>
      <c r="H58"/>
      <c r="I58"/>
    </row>
    <row r="59" spans="1:9" x14ac:dyDescent="0.2">
      <c r="A59" s="125"/>
      <c r="B59" s="125" t="s">
        <v>290</v>
      </c>
      <c r="C59" s="125" t="s">
        <v>278</v>
      </c>
      <c r="D59" s="125" t="s">
        <v>291</v>
      </c>
      <c r="E59" s="125" t="s">
        <v>292</v>
      </c>
      <c r="F59" s="125" t="s">
        <v>293</v>
      </c>
      <c r="G59" s="125" t="s">
        <v>294</v>
      </c>
      <c r="H59" s="125" t="s">
        <v>295</v>
      </c>
      <c r="I59" s="125" t="s">
        <v>296</v>
      </c>
    </row>
    <row r="60" spans="1:9" x14ac:dyDescent="0.2">
      <c r="A60" t="s">
        <v>284</v>
      </c>
      <c r="B60">
        <v>2.4562940544029699</v>
      </c>
      <c r="C60">
        <v>0.62681811851061497</v>
      </c>
      <c r="D60">
        <v>3.9186711134633119</v>
      </c>
      <c r="E60">
        <v>5.7776288060688494E-4</v>
      </c>
      <c r="F60">
        <v>1.1678509591296635</v>
      </c>
      <c r="G60">
        <v>3.7447371496762765</v>
      </c>
      <c r="H60">
        <v>1.1678509591296635</v>
      </c>
      <c r="I60">
        <v>3.7447371496762765</v>
      </c>
    </row>
    <row r="61" spans="1:9" x14ac:dyDescent="0.2">
      <c r="A61" t="s">
        <v>1</v>
      </c>
      <c r="B61">
        <v>2.0420541132429828E-5</v>
      </c>
      <c r="C61">
        <v>8.7306698650532915E-6</v>
      </c>
      <c r="D61">
        <v>2.3389432252120992</v>
      </c>
      <c r="E61">
        <v>2.7297319018846106E-2</v>
      </c>
      <c r="F61">
        <v>2.4743922057405888E-6</v>
      </c>
      <c r="G61">
        <v>3.8366690059119063E-5</v>
      </c>
      <c r="H61">
        <v>2.4743922057405888E-6</v>
      </c>
      <c r="I61">
        <v>3.8366690059119063E-5</v>
      </c>
    </row>
    <row r="62" spans="1:9" x14ac:dyDescent="0.2">
      <c r="A62" t="s">
        <v>2</v>
      </c>
      <c r="B62">
        <v>-5.0059331567281365E-4</v>
      </c>
      <c r="C62">
        <v>5.7482205803398843E-4</v>
      </c>
      <c r="D62">
        <v>-0.87086657283985835</v>
      </c>
      <c r="E62">
        <v>0.39179721533061707</v>
      </c>
      <c r="F62">
        <v>-1.682156977942959E-3</v>
      </c>
      <c r="G62">
        <v>6.809703465973316E-4</v>
      </c>
      <c r="H62">
        <v>-1.682156977942959E-3</v>
      </c>
      <c r="I62">
        <v>6.809703465973316E-4</v>
      </c>
    </row>
    <row r="63" spans="1:9" x14ac:dyDescent="0.2">
      <c r="A63" t="s">
        <v>3</v>
      </c>
      <c r="B63">
        <v>2.4994475925218557E-2</v>
      </c>
      <c r="C63">
        <v>9.9918524032729418E-3</v>
      </c>
      <c r="D63">
        <v>2.5014857021938535</v>
      </c>
      <c r="E63">
        <v>1.8993497680711603E-2</v>
      </c>
      <c r="F63">
        <v>4.4559291637164856E-3</v>
      </c>
      <c r="G63">
        <v>4.5533022686720631E-2</v>
      </c>
      <c r="H63">
        <v>4.4559291637164856E-3</v>
      </c>
      <c r="I63">
        <v>4.5533022686720631E-2</v>
      </c>
    </row>
    <row r="64" spans="1:9" ht="13.5" thickBot="1" x14ac:dyDescent="0.25">
      <c r="A64" s="77" t="s">
        <v>4</v>
      </c>
      <c r="B64" s="77">
        <v>4.1605826356823899E-3</v>
      </c>
      <c r="C64" s="77">
        <v>8.7878693033368585E-4</v>
      </c>
      <c r="D64" s="77">
        <v>4.7344612124608716</v>
      </c>
      <c r="E64" s="77">
        <v>6.7744836432486946E-5</v>
      </c>
      <c r="F64" s="77">
        <v>2.3542102300868951E-3</v>
      </c>
      <c r="G64" s="77">
        <v>5.9669550412778851E-3</v>
      </c>
      <c r="H64" s="77">
        <v>2.3542102300868951E-3</v>
      </c>
      <c r="I64" s="77">
        <v>5.9669550412778851E-3</v>
      </c>
    </row>
    <row r="65" spans="1:9" x14ac:dyDescent="0.2">
      <c r="A65"/>
      <c r="B65"/>
      <c r="C65"/>
      <c r="D65"/>
      <c r="E65"/>
      <c r="F65"/>
      <c r="G65"/>
      <c r="H65"/>
      <c r="I65"/>
    </row>
    <row r="66" spans="1:9" x14ac:dyDescent="0.2">
      <c r="A66"/>
      <c r="B66"/>
      <c r="C66"/>
      <c r="D66"/>
      <c r="E66"/>
      <c r="F66"/>
      <c r="G66"/>
      <c r="H66"/>
      <c r="I66"/>
    </row>
    <row r="67" spans="1:9" x14ac:dyDescent="0.2">
      <c r="A67"/>
      <c r="B67"/>
      <c r="C67"/>
      <c r="D67"/>
      <c r="E67"/>
      <c r="F67"/>
      <c r="G67"/>
      <c r="H67"/>
      <c r="I67"/>
    </row>
    <row r="68" spans="1:9" x14ac:dyDescent="0.2">
      <c r="A68" t="s">
        <v>301</v>
      </c>
      <c r="B68"/>
      <c r="C68"/>
      <c r="D68"/>
      <c r="E68"/>
      <c r="F68"/>
      <c r="G68"/>
      <c r="H68"/>
      <c r="I68"/>
    </row>
    <row r="69" spans="1:9" ht="13.5" thickBot="1" x14ac:dyDescent="0.25">
      <c r="A69"/>
      <c r="B69"/>
      <c r="C69"/>
      <c r="D69"/>
      <c r="E69"/>
      <c r="F69"/>
      <c r="G69"/>
      <c r="H69"/>
      <c r="I69"/>
    </row>
    <row r="70" spans="1:9" x14ac:dyDescent="0.2">
      <c r="A70" s="125" t="s">
        <v>302</v>
      </c>
      <c r="B70" s="125" t="s">
        <v>322</v>
      </c>
      <c r="C70" s="125" t="s">
        <v>282</v>
      </c>
      <c r="D70"/>
      <c r="E70"/>
      <c r="F70"/>
      <c r="G70"/>
      <c r="H70"/>
      <c r="I70"/>
    </row>
    <row r="71" spans="1:9" x14ac:dyDescent="0.2">
      <c r="A71">
        <v>1</v>
      </c>
      <c r="B71">
        <v>5.7738723292805023</v>
      </c>
      <c r="C71">
        <v>-7.3872329280502136E-2</v>
      </c>
      <c r="D71"/>
      <c r="E71"/>
      <c r="F71"/>
      <c r="G71"/>
      <c r="H71"/>
      <c r="I71"/>
    </row>
    <row r="72" spans="1:9" x14ac:dyDescent="0.2">
      <c r="A72">
        <v>2</v>
      </c>
      <c r="B72">
        <v>6.4759022939565263</v>
      </c>
      <c r="C72">
        <v>-0.67590229395652646</v>
      </c>
      <c r="D72"/>
      <c r="E72"/>
      <c r="F72"/>
      <c r="G72"/>
      <c r="H72"/>
      <c r="I72"/>
    </row>
    <row r="73" spans="1:9" x14ac:dyDescent="0.2">
      <c r="A73">
        <v>3</v>
      </c>
      <c r="B73">
        <v>5.9817204443264842</v>
      </c>
      <c r="C73">
        <v>0.11827955567351545</v>
      </c>
      <c r="D73"/>
      <c r="E73"/>
      <c r="F73"/>
      <c r="G73"/>
      <c r="H73"/>
      <c r="I73"/>
    </row>
    <row r="74" spans="1:9" x14ac:dyDescent="0.2">
      <c r="A74">
        <v>4</v>
      </c>
      <c r="B74">
        <v>7.1835907784139046</v>
      </c>
      <c r="C74">
        <v>-0.68359077841390459</v>
      </c>
      <c r="D74"/>
      <c r="E74"/>
      <c r="F74"/>
      <c r="G74"/>
      <c r="H74"/>
      <c r="I74"/>
    </row>
    <row r="75" spans="1:9" x14ac:dyDescent="0.2">
      <c r="A75">
        <v>5</v>
      </c>
      <c r="B75">
        <v>6.7093587289301819</v>
      </c>
      <c r="C75">
        <v>9.0641271069817897E-2</v>
      </c>
      <c r="D75"/>
      <c r="E75"/>
      <c r="F75"/>
      <c r="G75"/>
      <c r="H75"/>
      <c r="I75"/>
    </row>
    <row r="76" spans="1:9" x14ac:dyDescent="0.2">
      <c r="A76">
        <v>6</v>
      </c>
      <c r="B76">
        <v>6.2859320624504829</v>
      </c>
      <c r="C76">
        <v>0.51406793754951696</v>
      </c>
      <c r="D76"/>
      <c r="E76"/>
      <c r="F76"/>
      <c r="G76"/>
      <c r="H76"/>
      <c r="I76"/>
    </row>
    <row r="77" spans="1:9" x14ac:dyDescent="0.2">
      <c r="A77">
        <v>7</v>
      </c>
      <c r="B77">
        <v>7.7648853358397467</v>
      </c>
      <c r="C77">
        <v>-0.66488533583974707</v>
      </c>
      <c r="D77"/>
      <c r="E77"/>
      <c r="F77"/>
      <c r="G77"/>
      <c r="H77"/>
      <c r="I77"/>
    </row>
    <row r="78" spans="1:9" x14ac:dyDescent="0.2">
      <c r="A78">
        <v>8</v>
      </c>
      <c r="B78">
        <v>20.690489797151756</v>
      </c>
      <c r="C78">
        <v>0.60951020284824509</v>
      </c>
      <c r="D78"/>
      <c r="E78"/>
      <c r="F78"/>
      <c r="G78"/>
      <c r="H78"/>
      <c r="I78"/>
    </row>
    <row r="79" spans="1:9" x14ac:dyDescent="0.2">
      <c r="A79">
        <v>9</v>
      </c>
      <c r="B79">
        <v>20.074233095574623</v>
      </c>
      <c r="C79">
        <v>-1.374233095574624</v>
      </c>
      <c r="D79"/>
      <c r="E79"/>
      <c r="F79"/>
      <c r="G79"/>
      <c r="H79"/>
      <c r="I79"/>
    </row>
    <row r="80" spans="1:9" x14ac:dyDescent="0.2">
      <c r="A80">
        <v>10</v>
      </c>
      <c r="B80">
        <v>14.351350034100278</v>
      </c>
      <c r="C80">
        <v>0.14864996589972179</v>
      </c>
      <c r="D80"/>
      <c r="E80"/>
      <c r="F80"/>
      <c r="G80"/>
      <c r="H80"/>
      <c r="I80"/>
    </row>
    <row r="81" spans="1:9" x14ac:dyDescent="0.2">
      <c r="A81">
        <v>11</v>
      </c>
      <c r="B81">
        <v>8.5103805225873863</v>
      </c>
      <c r="C81">
        <v>-1.110380522587386</v>
      </c>
      <c r="D81"/>
      <c r="E81"/>
      <c r="F81"/>
      <c r="G81"/>
      <c r="H81"/>
      <c r="I81"/>
    </row>
    <row r="82" spans="1:9" x14ac:dyDescent="0.2">
      <c r="A82">
        <v>12</v>
      </c>
      <c r="B82">
        <v>8.4573804375297534</v>
      </c>
      <c r="C82">
        <v>0.54261956247024656</v>
      </c>
      <c r="D82"/>
      <c r="E82"/>
      <c r="F82"/>
      <c r="G82"/>
      <c r="H82"/>
      <c r="I82"/>
    </row>
    <row r="83" spans="1:9" x14ac:dyDescent="0.2">
      <c r="A83">
        <v>13</v>
      </c>
      <c r="B83">
        <v>10.885217353388921</v>
      </c>
      <c r="C83">
        <v>0.81478264661107858</v>
      </c>
      <c r="D83"/>
      <c r="E83"/>
      <c r="F83"/>
      <c r="G83"/>
      <c r="H83"/>
      <c r="I83"/>
    </row>
    <row r="84" spans="1:9" x14ac:dyDescent="0.2">
      <c r="A84">
        <v>14</v>
      </c>
      <c r="B84">
        <v>8.5202364719055979</v>
      </c>
      <c r="C84">
        <v>0.97976352809440215</v>
      </c>
      <c r="D84"/>
      <c r="E84"/>
      <c r="F84"/>
      <c r="G84"/>
      <c r="H84"/>
      <c r="I84"/>
    </row>
    <row r="85" spans="1:9" x14ac:dyDescent="0.2">
      <c r="A85">
        <v>15</v>
      </c>
      <c r="B85">
        <v>9.0380010029269791</v>
      </c>
      <c r="C85">
        <v>0.46199899707302094</v>
      </c>
      <c r="D85"/>
      <c r="E85"/>
      <c r="F85"/>
      <c r="G85"/>
      <c r="H85"/>
      <c r="I85"/>
    </row>
    <row r="86" spans="1:9" x14ac:dyDescent="0.2">
      <c r="A86">
        <v>16</v>
      </c>
      <c r="B86">
        <v>9.0107717292684217</v>
      </c>
      <c r="C86">
        <v>-0.21077172926842103</v>
      </c>
      <c r="D86"/>
      <c r="E86"/>
      <c r="F86"/>
      <c r="G86"/>
      <c r="H86"/>
      <c r="I86"/>
    </row>
    <row r="87" spans="1:9" x14ac:dyDescent="0.2">
      <c r="A87">
        <v>17</v>
      </c>
      <c r="B87">
        <v>8.2449310269090255</v>
      </c>
      <c r="C87">
        <v>1.0550689730909752</v>
      </c>
      <c r="D87"/>
      <c r="E87"/>
      <c r="F87"/>
      <c r="G87"/>
      <c r="H87"/>
      <c r="I87"/>
    </row>
    <row r="88" spans="1:9" x14ac:dyDescent="0.2">
      <c r="A88">
        <v>18</v>
      </c>
      <c r="B88">
        <v>8.1429547561753388</v>
      </c>
      <c r="C88">
        <v>0.45704524382466083</v>
      </c>
      <c r="D88"/>
      <c r="E88"/>
      <c r="F88"/>
      <c r="G88"/>
      <c r="H88"/>
      <c r="I88"/>
    </row>
    <row r="89" spans="1:9" x14ac:dyDescent="0.2">
      <c r="A89">
        <v>19</v>
      </c>
      <c r="B89">
        <v>8.5565341700014255</v>
      </c>
      <c r="C89">
        <v>-0.85653417000142529</v>
      </c>
      <c r="D89"/>
      <c r="E89"/>
      <c r="F89"/>
      <c r="G89"/>
      <c r="H89"/>
      <c r="I89"/>
    </row>
    <row r="90" spans="1:9" x14ac:dyDescent="0.2">
      <c r="A90">
        <v>20</v>
      </c>
      <c r="B90">
        <v>10.399499526768416</v>
      </c>
      <c r="C90">
        <v>0.40050047323158466</v>
      </c>
      <c r="D90"/>
      <c r="E90"/>
      <c r="F90"/>
      <c r="G90"/>
      <c r="H90"/>
      <c r="I90"/>
    </row>
    <row r="91" spans="1:9" x14ac:dyDescent="0.2">
      <c r="A91">
        <v>21</v>
      </c>
      <c r="B91">
        <v>7.5233024917199671</v>
      </c>
      <c r="C91">
        <v>-0.92330249171996748</v>
      </c>
      <c r="D91"/>
      <c r="E91"/>
      <c r="F91"/>
      <c r="G91"/>
      <c r="H91"/>
      <c r="I91"/>
    </row>
    <row r="92" spans="1:9" x14ac:dyDescent="0.2">
      <c r="A92">
        <v>22</v>
      </c>
      <c r="B92">
        <v>10.263952232930539</v>
      </c>
      <c r="C92">
        <v>1.4360477670694607</v>
      </c>
      <c r="D92"/>
      <c r="E92"/>
      <c r="F92"/>
      <c r="G92"/>
      <c r="H92"/>
      <c r="I92"/>
    </row>
    <row r="93" spans="1:9" x14ac:dyDescent="0.2">
      <c r="A93">
        <v>23</v>
      </c>
      <c r="B93">
        <v>12.210976990260711</v>
      </c>
      <c r="C93">
        <v>-0.31097699026071091</v>
      </c>
      <c r="D93"/>
      <c r="E93"/>
      <c r="F93"/>
      <c r="G93"/>
      <c r="H93"/>
      <c r="I93"/>
    </row>
    <row r="94" spans="1:9" x14ac:dyDescent="0.2">
      <c r="A94">
        <v>24</v>
      </c>
      <c r="B94">
        <v>10.528437102496156</v>
      </c>
      <c r="C94">
        <v>0.27156289750384488</v>
      </c>
      <c r="D94"/>
      <c r="E94"/>
      <c r="F94"/>
      <c r="G94"/>
      <c r="H94"/>
      <c r="I94"/>
    </row>
    <row r="95" spans="1:9" x14ac:dyDescent="0.2">
      <c r="A95">
        <v>25</v>
      </c>
      <c r="B95">
        <v>9.1677545579666493</v>
      </c>
      <c r="C95">
        <v>-1.5677545579666496</v>
      </c>
      <c r="D95"/>
      <c r="E95"/>
      <c r="F95"/>
      <c r="G95"/>
      <c r="H95"/>
      <c r="I95"/>
    </row>
    <row r="96" spans="1:9" x14ac:dyDescent="0.2">
      <c r="A96">
        <v>26</v>
      </c>
      <c r="B96">
        <v>12.253355442742441</v>
      </c>
      <c r="C96">
        <v>-0.95335544274244022</v>
      </c>
      <c r="D96"/>
      <c r="E96"/>
      <c r="F96"/>
      <c r="G96"/>
      <c r="H96"/>
      <c r="I96"/>
    </row>
    <row r="97" spans="1:9" x14ac:dyDescent="0.2">
      <c r="A97">
        <v>27</v>
      </c>
      <c r="B97">
        <v>10.925664873540949</v>
      </c>
      <c r="C97">
        <v>-0.12566487354094846</v>
      </c>
      <c r="D97"/>
      <c r="E97"/>
      <c r="F97"/>
      <c r="G97"/>
      <c r="H97"/>
      <c r="I97"/>
    </row>
    <row r="98" spans="1:9" x14ac:dyDescent="0.2">
      <c r="A98">
        <v>28</v>
      </c>
      <c r="B98">
        <v>9.4655570398896156</v>
      </c>
      <c r="C98">
        <v>-0.26555703988961632</v>
      </c>
      <c r="D98"/>
      <c r="E98"/>
      <c r="F98"/>
      <c r="G98"/>
      <c r="H98"/>
      <c r="I98"/>
    </row>
    <row r="99" spans="1:9" x14ac:dyDescent="0.2">
      <c r="A99">
        <v>29</v>
      </c>
      <c r="B99">
        <v>11.133507676312838</v>
      </c>
      <c r="C99">
        <v>0.4664923236871612</v>
      </c>
      <c r="D99"/>
      <c r="E99"/>
      <c r="F99"/>
      <c r="G99"/>
      <c r="H99"/>
      <c r="I99"/>
    </row>
    <row r="100" spans="1:9" x14ac:dyDescent="0.2">
      <c r="A100">
        <v>30</v>
      </c>
      <c r="B100">
        <v>12.188766003407832</v>
      </c>
      <c r="C100">
        <v>0.61123399659216915</v>
      </c>
      <c r="D100"/>
      <c r="E100"/>
      <c r="F100"/>
      <c r="G100"/>
      <c r="H100"/>
      <c r="I100"/>
    </row>
    <row r="101" spans="1:9" ht="13.5" thickBot="1" x14ac:dyDescent="0.25">
      <c r="A101" s="77">
        <v>31</v>
      </c>
      <c r="B101" s="77">
        <v>11.881483691246565</v>
      </c>
      <c r="C101" s="77">
        <v>0.81851630875343417</v>
      </c>
      <c r="D101"/>
      <c r="E101"/>
      <c r="F101"/>
      <c r="G101"/>
      <c r="H101"/>
      <c r="I101"/>
    </row>
    <row r="102" spans="1:9" x14ac:dyDescent="0.2">
      <c r="A102"/>
      <c r="B102"/>
      <c r="C102" s="136">
        <f>SUM(C71:C101)</f>
        <v>-1.3322676295501878E-14</v>
      </c>
      <c r="D102"/>
      <c r="E102"/>
      <c r="F102"/>
      <c r="G102"/>
      <c r="H102"/>
      <c r="I102"/>
    </row>
    <row r="103" spans="1:9" x14ac:dyDescent="0.2">
      <c r="A103"/>
      <c r="B103"/>
      <c r="C103"/>
      <c r="D103"/>
      <c r="E103"/>
      <c r="F103"/>
      <c r="G103"/>
      <c r="H103"/>
      <c r="I103"/>
    </row>
    <row r="104" spans="1:9" x14ac:dyDescent="0.2">
      <c r="A104"/>
      <c r="B104"/>
      <c r="C104"/>
      <c r="D104"/>
      <c r="E104"/>
      <c r="F104"/>
      <c r="G104"/>
      <c r="H104"/>
      <c r="I104"/>
    </row>
    <row r="105" spans="1:9" ht="13.5" thickBot="1" x14ac:dyDescent="0.25">
      <c r="A105" s="77"/>
      <c r="B105" s="77"/>
      <c r="C105" s="77"/>
      <c r="D105"/>
      <c r="E105"/>
      <c r="F105"/>
      <c r="G105"/>
      <c r="H105"/>
      <c r="I105"/>
    </row>
  </sheetData>
  <mergeCells count="3">
    <mergeCell ref="A41:H41"/>
    <mergeCell ref="A1:G1"/>
    <mergeCell ref="A42:H42"/>
  </mergeCells>
  <pageMargins left="0.7" right="0.7" top="0.75" bottom="0.75" header="0.3" footer="0.3"/>
  <pageSetup paperSize="9" scale="3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AC120"/>
  <sheetViews>
    <sheetView zoomScale="98" zoomScaleNormal="98" workbookViewId="0">
      <selection activeCell="D33" sqref="D33:H37"/>
    </sheetView>
  </sheetViews>
  <sheetFormatPr baseColWidth="10" defaultRowHeight="12.75" x14ac:dyDescent="0.2"/>
  <cols>
    <col min="2" max="2" width="18.7109375" customWidth="1"/>
    <col min="3" max="3" width="35.5703125" customWidth="1"/>
    <col min="4" max="4" width="25.28515625" customWidth="1"/>
    <col min="5" max="5" width="28.28515625" customWidth="1"/>
    <col min="7" max="8" width="13" bestFit="1" customWidth="1"/>
    <col min="9" max="9" width="12.42578125" bestFit="1" customWidth="1"/>
  </cols>
  <sheetData>
    <row r="1" spans="1:4" x14ac:dyDescent="0.2">
      <c r="B1" s="87" t="s">
        <v>45</v>
      </c>
      <c r="C1" s="87" t="s">
        <v>52</v>
      </c>
      <c r="D1" s="87" t="s">
        <v>53</v>
      </c>
    </row>
    <row r="2" spans="1:4" x14ac:dyDescent="0.2">
      <c r="B2" s="88">
        <v>1326986</v>
      </c>
      <c r="C2" s="88">
        <v>4365921</v>
      </c>
      <c r="D2" s="88">
        <v>25368.3</v>
      </c>
    </row>
    <row r="3" spans="1:4" x14ac:dyDescent="0.2">
      <c r="B3" s="88">
        <v>1340255.8600000001</v>
      </c>
      <c r="C3" s="88">
        <v>4846172.3099999996</v>
      </c>
      <c r="D3" s="88">
        <v>25875.665999999997</v>
      </c>
    </row>
    <row r="4" spans="1:4" x14ac:dyDescent="0.2">
      <c r="B4" s="88">
        <v>1380065.44</v>
      </c>
      <c r="C4" s="88">
        <v>4758853.8899999997</v>
      </c>
      <c r="D4" s="88">
        <v>24353.567999999999</v>
      </c>
    </row>
    <row r="5" spans="1:4" x14ac:dyDescent="0.2">
      <c r="B5" s="88">
        <v>1486224.32</v>
      </c>
      <c r="C5" s="88">
        <v>4671535.47</v>
      </c>
      <c r="D5" s="88">
        <v>25114.616999999998</v>
      </c>
    </row>
    <row r="6" spans="1:4" x14ac:dyDescent="0.2">
      <c r="B6" s="88">
        <v>1393335.3</v>
      </c>
      <c r="C6" s="88">
        <v>5195445.99</v>
      </c>
      <c r="D6" s="88">
        <v>24099.884999999998</v>
      </c>
    </row>
    <row r="7" spans="1:4" x14ac:dyDescent="0.2">
      <c r="B7" s="88">
        <v>1433144.88</v>
      </c>
      <c r="C7" s="88">
        <v>4977149.9400000004</v>
      </c>
      <c r="D7" s="88">
        <v>23085.152999999998</v>
      </c>
    </row>
    <row r="8" spans="1:4" x14ac:dyDescent="0.2">
      <c r="B8" s="88">
        <v>1512764.04</v>
      </c>
      <c r="C8" s="88">
        <v>5064468.3600000003</v>
      </c>
      <c r="D8" s="88">
        <v>23846.201999999997</v>
      </c>
    </row>
    <row r="9" spans="1:4" x14ac:dyDescent="0.2">
      <c r="B9" s="88">
        <v>1526033.9</v>
      </c>
      <c r="C9" s="88">
        <v>5632038.0899999999</v>
      </c>
      <c r="D9" s="88">
        <v>22831.47</v>
      </c>
    </row>
    <row r="10" spans="1:4" x14ac:dyDescent="0.2">
      <c r="B10" s="88">
        <v>1618922.92</v>
      </c>
      <c r="C10" s="88">
        <v>5675697.2999999998</v>
      </c>
      <c r="D10" s="88">
        <v>22324.103999999999</v>
      </c>
    </row>
    <row r="11" spans="1:4" x14ac:dyDescent="0.2">
      <c r="A11" s="69" t="s">
        <v>304</v>
      </c>
      <c r="B11">
        <v>1446414.74</v>
      </c>
      <c r="C11">
        <v>5020809.1499999994</v>
      </c>
      <c r="D11">
        <v>24099.884999999995</v>
      </c>
    </row>
    <row r="12" spans="1:4" s="73" customFormat="1" x14ac:dyDescent="0.2">
      <c r="A12" s="73" t="s">
        <v>250</v>
      </c>
    </row>
    <row r="13" spans="1:4" s="73" customFormat="1" ht="15.75" x14ac:dyDescent="0.3">
      <c r="A13" t="s">
        <v>323</v>
      </c>
      <c r="B13"/>
      <c r="C13"/>
    </row>
    <row r="14" spans="1:4" s="73" customFormat="1" x14ac:dyDescent="0.2"/>
    <row r="15" spans="1:4" s="73" customFormat="1" x14ac:dyDescent="0.2">
      <c r="A15" s="73" t="s">
        <v>253</v>
      </c>
    </row>
    <row r="32" spans="29:29" x14ac:dyDescent="0.2">
      <c r="AC32" t="s">
        <v>203</v>
      </c>
    </row>
    <row r="33" spans="1:29" x14ac:dyDescent="0.2">
      <c r="A33" t="s">
        <v>232</v>
      </c>
      <c r="E33" t="s">
        <v>233</v>
      </c>
      <c r="F33" t="s">
        <v>238</v>
      </c>
      <c r="G33" s="67" t="s">
        <v>244</v>
      </c>
      <c r="H33" s="67"/>
      <c r="AC33" t="s">
        <v>240</v>
      </c>
    </row>
    <row r="34" spans="1:29" x14ac:dyDescent="0.2">
      <c r="E34" t="s">
        <v>234</v>
      </c>
      <c r="G34" s="67" t="s">
        <v>243</v>
      </c>
      <c r="H34" s="67"/>
      <c r="AC34" t="s">
        <v>241</v>
      </c>
    </row>
    <row r="35" spans="1:29" x14ac:dyDescent="0.2">
      <c r="E35" t="s">
        <v>235</v>
      </c>
      <c r="G35" s="67" t="s">
        <v>240</v>
      </c>
      <c r="H35" s="67"/>
      <c r="AC35" t="s">
        <v>242</v>
      </c>
    </row>
    <row r="36" spans="1:29" x14ac:dyDescent="0.2">
      <c r="E36" t="s">
        <v>236</v>
      </c>
      <c r="G36" s="67" t="s">
        <v>241</v>
      </c>
      <c r="H36" s="67"/>
      <c r="AC36" t="s">
        <v>243</v>
      </c>
    </row>
    <row r="37" spans="1:29" x14ac:dyDescent="0.2">
      <c r="E37" t="s">
        <v>237</v>
      </c>
      <c r="G37" s="67" t="s">
        <v>243</v>
      </c>
      <c r="H37" s="67"/>
      <c r="AC37" t="s">
        <v>244</v>
      </c>
    </row>
    <row r="38" spans="1:29" x14ac:dyDescent="0.2">
      <c r="E38" t="s">
        <v>239</v>
      </c>
      <c r="G38" s="67" t="s">
        <v>242</v>
      </c>
      <c r="H38" s="67"/>
    </row>
    <row r="41" spans="1:29" x14ac:dyDescent="0.2">
      <c r="A41" s="73" t="s">
        <v>245</v>
      </c>
    </row>
    <row r="42" spans="1:29" x14ac:dyDescent="0.2">
      <c r="A42" t="s">
        <v>246</v>
      </c>
    </row>
    <row r="43" spans="1:29" x14ac:dyDescent="0.2">
      <c r="A43" t="s">
        <v>254</v>
      </c>
      <c r="N43" t="s">
        <v>255</v>
      </c>
    </row>
    <row r="44" spans="1:29" x14ac:dyDescent="0.2">
      <c r="A44" t="s">
        <v>247</v>
      </c>
    </row>
    <row r="45" spans="1:29" x14ac:dyDescent="0.2">
      <c r="N45" s="67">
        <v>1</v>
      </c>
      <c r="O45" s="67">
        <v>1</v>
      </c>
      <c r="P45" s="67">
        <v>1</v>
      </c>
      <c r="Q45" s="67">
        <v>1</v>
      </c>
      <c r="R45" s="67">
        <v>1</v>
      </c>
      <c r="S45" s="67">
        <v>1</v>
      </c>
      <c r="T45" s="67">
        <v>1</v>
      </c>
      <c r="U45" s="67">
        <v>1</v>
      </c>
      <c r="V45" s="67">
        <v>1</v>
      </c>
    </row>
    <row r="46" spans="1:29" x14ac:dyDescent="0.2">
      <c r="M46" t="s">
        <v>186</v>
      </c>
      <c r="N46" s="67">
        <v>4365921</v>
      </c>
      <c r="O46" s="67">
        <v>4846172.3099999996</v>
      </c>
      <c r="P46" s="67">
        <v>4758853.8899999997</v>
      </c>
      <c r="Q46" s="67">
        <v>4671535.47</v>
      </c>
      <c r="R46" s="67">
        <v>5195445.99</v>
      </c>
      <c r="S46" s="67">
        <v>4977149.9400000004</v>
      </c>
      <c r="T46" s="67">
        <v>5064468.3600000003</v>
      </c>
      <c r="U46" s="67">
        <v>5632038.0899999999</v>
      </c>
      <c r="V46" s="67">
        <v>5675697.2999999998</v>
      </c>
    </row>
    <row r="47" spans="1:29" x14ac:dyDescent="0.2">
      <c r="B47" s="113">
        <v>1326986</v>
      </c>
      <c r="E47" s="67">
        <v>1</v>
      </c>
      <c r="F47" s="67">
        <v>4365921</v>
      </c>
      <c r="G47" s="67">
        <v>25368.3</v>
      </c>
      <c r="N47" s="67">
        <v>25368.3</v>
      </c>
      <c r="O47" s="67">
        <v>25875.665999999997</v>
      </c>
      <c r="P47" s="67">
        <v>24353.567999999999</v>
      </c>
      <c r="Q47" s="67">
        <v>25114.616999999998</v>
      </c>
      <c r="R47" s="67">
        <v>24099.884999999998</v>
      </c>
      <c r="S47" s="67">
        <v>23085.152999999998</v>
      </c>
      <c r="T47" s="67">
        <v>23846.201999999997</v>
      </c>
      <c r="U47" s="67">
        <v>22831.47</v>
      </c>
      <c r="V47" s="67">
        <v>22324.103999999999</v>
      </c>
    </row>
    <row r="48" spans="1:29" x14ac:dyDescent="0.2">
      <c r="A48" s="1" t="s">
        <v>190</v>
      </c>
      <c r="B48" s="113">
        <v>1340255.8600000001</v>
      </c>
      <c r="D48" s="1" t="s">
        <v>185</v>
      </c>
      <c r="E48" s="67">
        <v>1</v>
      </c>
      <c r="F48" s="67">
        <v>4846172.3099999996</v>
      </c>
      <c r="G48" s="67">
        <v>25875.665999999997</v>
      </c>
    </row>
    <row r="49" spans="1:9" x14ac:dyDescent="0.2">
      <c r="A49" s="1"/>
      <c r="B49" s="113">
        <v>1380065.44</v>
      </c>
      <c r="E49" s="67">
        <v>1</v>
      </c>
      <c r="F49" s="67">
        <v>4758853.8899999997</v>
      </c>
      <c r="G49" s="67">
        <v>24353.567999999999</v>
      </c>
    </row>
    <row r="50" spans="1:9" x14ac:dyDescent="0.2">
      <c r="A50" s="1"/>
      <c r="B50" s="113">
        <v>1486224.32</v>
      </c>
      <c r="E50" s="67">
        <v>1</v>
      </c>
      <c r="F50" s="67">
        <v>4671535.47</v>
      </c>
      <c r="G50" s="67">
        <v>25114.616999999998</v>
      </c>
    </row>
    <row r="51" spans="1:9" x14ac:dyDescent="0.2">
      <c r="A51" s="1"/>
      <c r="B51" s="113">
        <v>1393335.3</v>
      </c>
      <c r="E51" s="67">
        <v>1</v>
      </c>
      <c r="F51" s="67">
        <v>5195445.99</v>
      </c>
      <c r="G51" s="67">
        <v>24099.884999999998</v>
      </c>
    </row>
    <row r="52" spans="1:9" x14ac:dyDescent="0.2">
      <c r="A52" s="1"/>
      <c r="B52" s="113">
        <v>1433144.88</v>
      </c>
      <c r="E52" s="67">
        <v>1</v>
      </c>
      <c r="F52" s="67">
        <v>4977149.9400000004</v>
      </c>
      <c r="G52" s="67">
        <v>23085.152999999998</v>
      </c>
    </row>
    <row r="53" spans="1:9" x14ac:dyDescent="0.2">
      <c r="A53" s="1"/>
      <c r="B53" s="113">
        <v>1512764.04</v>
      </c>
      <c r="E53" s="67">
        <v>1</v>
      </c>
      <c r="F53" s="67">
        <v>5064468.3600000003</v>
      </c>
      <c r="G53" s="67">
        <v>23846.201999999997</v>
      </c>
    </row>
    <row r="54" spans="1:9" x14ac:dyDescent="0.2">
      <c r="A54" s="1"/>
      <c r="B54" s="113">
        <v>1526033.9</v>
      </c>
      <c r="E54" s="67">
        <v>1</v>
      </c>
      <c r="F54" s="67">
        <v>5632038.0899999999</v>
      </c>
      <c r="G54" s="67">
        <v>22831.47</v>
      </c>
    </row>
    <row r="55" spans="1:9" x14ac:dyDescent="0.2">
      <c r="A55" s="1"/>
      <c r="B55" s="113">
        <v>1618922.92</v>
      </c>
      <c r="E55" s="67">
        <v>1</v>
      </c>
      <c r="F55" s="67">
        <v>5675697.2999999998</v>
      </c>
      <c r="G55" s="67">
        <v>22324.103999999999</v>
      </c>
    </row>
    <row r="56" spans="1:9" x14ac:dyDescent="0.2">
      <c r="A56" s="1"/>
    </row>
    <row r="57" spans="1:9" x14ac:dyDescent="0.2">
      <c r="A57" s="1"/>
    </row>
    <row r="58" spans="1:9" x14ac:dyDescent="0.2">
      <c r="A58" s="1"/>
    </row>
    <row r="59" spans="1:9" x14ac:dyDescent="0.2">
      <c r="A59" s="1"/>
      <c r="B59" s="114"/>
      <c r="C59" s="114"/>
      <c r="D59" s="114"/>
    </row>
    <row r="60" spans="1:9" ht="14.25" x14ac:dyDescent="0.2">
      <c r="A60" s="1" t="s">
        <v>187</v>
      </c>
      <c r="B60" s="131">
        <f t="array" ref="B60:D62">MMULT(N45:V47,E47:G55)</f>
        <v>9</v>
      </c>
      <c r="C60" s="131">
        <v>45187282.349999994</v>
      </c>
      <c r="D60" s="131">
        <v>216898.96499999997</v>
      </c>
      <c r="F60" s="1" t="s">
        <v>191</v>
      </c>
      <c r="G60" s="132">
        <f t="array" ref="G60:I62">MINVERSE(B60:D62)</f>
        <v>370.31183398592913</v>
      </c>
      <c r="H60" s="132">
        <v>-2.637960811372374E-5</v>
      </c>
      <c r="I60" s="132">
        <v>-9.8653477012035432E-3</v>
      </c>
    </row>
    <row r="61" spans="1:9" x14ac:dyDescent="0.2">
      <c r="A61" s="1"/>
      <c r="B61" s="131">
        <v>45187282.349999994</v>
      </c>
      <c r="C61" s="131">
        <v>228363499448416.28</v>
      </c>
      <c r="D61" s="131">
        <v>1085541645494.5851</v>
      </c>
      <c r="G61" s="132">
        <v>-2.6379608113723784E-5</v>
      </c>
      <c r="H61" s="132">
        <v>2.1704800956819697E-12</v>
      </c>
      <c r="I61" s="132">
        <v>6.424114384542034E-10</v>
      </c>
    </row>
    <row r="62" spans="1:9" x14ac:dyDescent="0.2">
      <c r="A62" s="1"/>
      <c r="B62" s="67">
        <v>216898.96499999997</v>
      </c>
      <c r="C62" s="67">
        <v>1085541645494.5851</v>
      </c>
      <c r="D62" s="67">
        <v>5238952734.8560228</v>
      </c>
      <c r="G62" s="132">
        <v>-9.8653477012035327E-3</v>
      </c>
      <c r="H62" s="132">
        <v>6.4241143845420164E-10</v>
      </c>
      <c r="I62" s="132">
        <v>2.7551677001562527E-7</v>
      </c>
    </row>
    <row r="63" spans="1:9" x14ac:dyDescent="0.2">
      <c r="A63" s="1"/>
      <c r="B63" s="114"/>
      <c r="G63" s="115"/>
    </row>
    <row r="64" spans="1:9" x14ac:dyDescent="0.2">
      <c r="A64" s="1" t="s">
        <v>87</v>
      </c>
      <c r="B64" s="131">
        <f t="array" ref="B64:B66">MMULT(N45:V47,B47:B55)</f>
        <v>13017732.66</v>
      </c>
      <c r="F64" t="s">
        <v>192</v>
      </c>
      <c r="G64" s="133">
        <f t="array" ref="G64:I66">MMULT(G60:I62,B64:B66)</f>
        <v>1864678.8207740784</v>
      </c>
      <c r="H64" s="132">
        <v>1864678.8207740784</v>
      </c>
      <c r="I64" s="132">
        <v>1864678.8207740784</v>
      </c>
    </row>
    <row r="65" spans="1:9" x14ac:dyDescent="0.2">
      <c r="A65" s="1"/>
      <c r="B65" s="131">
        <v>65615624660731.32</v>
      </c>
      <c r="G65" s="133">
        <v>8.8686260277256679E-2</v>
      </c>
      <c r="H65" s="132">
        <v>8.8686260277256679E-2</v>
      </c>
      <c r="I65" s="132">
        <v>8.8686260277256679E-2</v>
      </c>
    </row>
    <row r="66" spans="1:9" x14ac:dyDescent="0.2">
      <c r="B66" s="67">
        <v>312998731081.55798</v>
      </c>
      <c r="G66" s="132">
        <v>-35.831742261609179</v>
      </c>
      <c r="H66" s="132">
        <v>-35.831742261609179</v>
      </c>
      <c r="I66" s="132">
        <v>-35.831742261609179</v>
      </c>
    </row>
    <row r="67" spans="1:9" x14ac:dyDescent="0.2">
      <c r="A67" s="73" t="s">
        <v>272</v>
      </c>
    </row>
    <row r="69" spans="1:9" x14ac:dyDescent="0.2">
      <c r="B69" t="s">
        <v>274</v>
      </c>
    </row>
    <row r="70" spans="1:9" ht="13.5" thickBot="1" x14ac:dyDescent="0.25"/>
    <row r="71" spans="1:9" x14ac:dyDescent="0.2">
      <c r="B71" s="126" t="s">
        <v>275</v>
      </c>
      <c r="C71" s="126"/>
    </row>
    <row r="72" spans="1:9" x14ac:dyDescent="0.2">
      <c r="B72" t="s">
        <v>276</v>
      </c>
      <c r="C72">
        <v>0.80627038665441952</v>
      </c>
    </row>
    <row r="73" spans="1:9" x14ac:dyDescent="0.2">
      <c r="B73" t="s">
        <v>277</v>
      </c>
      <c r="C73">
        <v>0.65007193639586713</v>
      </c>
    </row>
    <row r="74" spans="1:9" x14ac:dyDescent="0.2">
      <c r="B74" t="s">
        <v>277</v>
      </c>
      <c r="C74">
        <v>0.53342924852782281</v>
      </c>
    </row>
    <row r="75" spans="1:9" x14ac:dyDescent="0.2">
      <c r="B75" t="s">
        <v>278</v>
      </c>
      <c r="C75">
        <v>66143.154295182321</v>
      </c>
    </row>
    <row r="76" spans="1:9" ht="13.5" thickBot="1" x14ac:dyDescent="0.25">
      <c r="B76" s="77" t="s">
        <v>279</v>
      </c>
      <c r="C76" s="77">
        <v>9</v>
      </c>
    </row>
    <row r="78" spans="1:9" ht="13.5" thickBot="1" x14ac:dyDescent="0.25">
      <c r="B78" t="s">
        <v>280</v>
      </c>
    </row>
    <row r="79" spans="1:9" x14ac:dyDescent="0.2">
      <c r="B79" s="125"/>
      <c r="C79" s="125" t="s">
        <v>285</v>
      </c>
      <c r="D79" s="125" t="s">
        <v>286</v>
      </c>
      <c r="E79" s="125" t="s">
        <v>287</v>
      </c>
      <c r="F79" s="125" t="s">
        <v>288</v>
      </c>
      <c r="G79" s="125" t="s">
        <v>289</v>
      </c>
    </row>
    <row r="80" spans="1:9" x14ac:dyDescent="0.2">
      <c r="B80" t="s">
        <v>281</v>
      </c>
      <c r="C80">
        <v>2</v>
      </c>
      <c r="D80">
        <v>48764491402.051773</v>
      </c>
      <c r="E80">
        <v>24382245701.025887</v>
      </c>
      <c r="F80">
        <v>5.5731906412451799</v>
      </c>
      <c r="G80">
        <v>4.284856880773389E-2</v>
      </c>
    </row>
    <row r="81" spans="2:10" x14ac:dyDescent="0.2">
      <c r="B81" t="s">
        <v>282</v>
      </c>
      <c r="C81">
        <v>6</v>
      </c>
      <c r="D81">
        <v>26249501160.697773</v>
      </c>
      <c r="E81">
        <v>4374916860.1162958</v>
      </c>
    </row>
    <row r="82" spans="2:10" ht="13.5" thickBot="1" x14ac:dyDescent="0.25">
      <c r="B82" s="77" t="s">
        <v>283</v>
      </c>
      <c r="C82" s="77">
        <v>8</v>
      </c>
      <c r="D82" s="77">
        <v>75013992562.749542</v>
      </c>
      <c r="E82" s="77"/>
      <c r="F82" s="77"/>
      <c r="G82" s="77"/>
    </row>
    <row r="83" spans="2:10" ht="13.5" thickBot="1" x14ac:dyDescent="0.25"/>
    <row r="84" spans="2:10" x14ac:dyDescent="0.2">
      <c r="B84" s="125"/>
      <c r="C84" s="125" t="s">
        <v>290</v>
      </c>
      <c r="D84" s="125" t="s">
        <v>278</v>
      </c>
      <c r="E84" s="125" t="s">
        <v>291</v>
      </c>
      <c r="F84" s="125" t="s">
        <v>292</v>
      </c>
      <c r="G84" s="125" t="s">
        <v>293</v>
      </c>
      <c r="H84" s="125" t="s">
        <v>294</v>
      </c>
      <c r="I84" s="125" t="s">
        <v>295</v>
      </c>
      <c r="J84" s="125" t="s">
        <v>296</v>
      </c>
    </row>
    <row r="85" spans="2:10" x14ac:dyDescent="0.2">
      <c r="B85" t="s">
        <v>284</v>
      </c>
      <c r="C85">
        <v>1864678.8207756109</v>
      </c>
      <c r="D85">
        <v>1272825.0021141991</v>
      </c>
      <c r="E85">
        <v>1.464992294838902</v>
      </c>
      <c r="F85">
        <v>0.19326961985346222</v>
      </c>
      <c r="G85">
        <v>-1249811.7613312439</v>
      </c>
      <c r="H85">
        <v>4979169.4028824661</v>
      </c>
      <c r="I85">
        <v>-1249811.7613312439</v>
      </c>
      <c r="J85">
        <v>4979169.4028824661</v>
      </c>
    </row>
    <row r="86" spans="2:10" x14ac:dyDescent="0.2">
      <c r="B86" t="s">
        <v>52</v>
      </c>
      <c r="C86">
        <v>8.8686260277225593E-2</v>
      </c>
      <c r="D86">
        <v>9.7445728306339532E-2</v>
      </c>
      <c r="E86">
        <v>0.91010926613861565</v>
      </c>
      <c r="F86">
        <v>0.39785070680410128</v>
      </c>
      <c r="G86">
        <v>-0.14975484715900944</v>
      </c>
      <c r="H86">
        <v>0.32712736771346063</v>
      </c>
      <c r="I86">
        <v>-0.14975484715900944</v>
      </c>
      <c r="J86">
        <v>0.32712736771346063</v>
      </c>
    </row>
    <row r="87" spans="2:10" ht="13.5" thickBot="1" x14ac:dyDescent="0.25">
      <c r="B87" s="77" t="s">
        <v>53</v>
      </c>
      <c r="C87" s="77">
        <v>-35.831742261624349</v>
      </c>
      <c r="D87" s="77">
        <v>34.718337552180131</v>
      </c>
      <c r="E87" s="77">
        <v>-1.0320696435355183</v>
      </c>
      <c r="F87" s="77">
        <v>0.34183425318267696</v>
      </c>
      <c r="G87" s="77">
        <v>-120.78445387010535</v>
      </c>
      <c r="H87" s="77">
        <v>49.120969346856647</v>
      </c>
      <c r="I87" s="77">
        <v>-120.78445387010535</v>
      </c>
      <c r="J87" s="77">
        <v>49.120969346856647</v>
      </c>
    </row>
    <row r="91" spans="2:10" x14ac:dyDescent="0.2">
      <c r="B91" t="s">
        <v>301</v>
      </c>
    </row>
    <row r="92" spans="2:10" ht="13.5" thickBot="1" x14ac:dyDescent="0.25"/>
    <row r="93" spans="2:10" x14ac:dyDescent="0.2">
      <c r="B93" s="125" t="s">
        <v>302</v>
      </c>
      <c r="C93" s="125" t="s">
        <v>324</v>
      </c>
      <c r="D93" s="125" t="s">
        <v>282</v>
      </c>
    </row>
    <row r="94" spans="2:10" x14ac:dyDescent="0.2">
      <c r="B94">
        <v>1</v>
      </c>
      <c r="C94">
        <v>1342885.6397158508</v>
      </c>
      <c r="D94">
        <v>-15899.639715850819</v>
      </c>
    </row>
    <row r="95" spans="2:10" x14ac:dyDescent="0.2">
      <c r="B95">
        <v>2</v>
      </c>
      <c r="C95">
        <v>1367297.5246486785</v>
      </c>
      <c r="D95">
        <v>-27041.664648678387</v>
      </c>
    </row>
    <row r="96" spans="2:10" x14ac:dyDescent="0.2">
      <c r="B96">
        <v>3</v>
      </c>
      <c r="C96">
        <v>1414093.0037584959</v>
      </c>
      <c r="D96">
        <v>-34027.563758495962</v>
      </c>
    </row>
    <row r="97" spans="1:16" x14ac:dyDescent="0.2">
      <c r="B97">
        <v>4</v>
      </c>
      <c r="C97">
        <v>1379079.3480189126</v>
      </c>
      <c r="D97">
        <v>107144.97198108747</v>
      </c>
    </row>
    <row r="98" spans="1:16" x14ac:dyDescent="0.2">
      <c r="B98">
        <v>5</v>
      </c>
      <c r="C98">
        <v>1461902.6282462324</v>
      </c>
      <c r="D98">
        <v>-68567.328246232355</v>
      </c>
    </row>
    <row r="99" spans="1:16" x14ac:dyDescent="0.2">
      <c r="B99">
        <v>6</v>
      </c>
      <c r="C99">
        <v>1478902.3834270644</v>
      </c>
      <c r="D99">
        <v>-45757.503427064512</v>
      </c>
    </row>
    <row r="100" spans="1:16" x14ac:dyDescent="0.2">
      <c r="B100">
        <v>7</v>
      </c>
      <c r="C100">
        <v>1459376.615933714</v>
      </c>
      <c r="D100">
        <v>53387.424066286068</v>
      </c>
    </row>
    <row r="101" spans="1:16" x14ac:dyDescent="0.2">
      <c r="B101">
        <v>8</v>
      </c>
      <c r="C101">
        <v>1546071.8682225905</v>
      </c>
      <c r="D101">
        <v>-20037.968222590629</v>
      </c>
    </row>
    <row r="102" spans="1:16" ht="13.5" thickBot="1" x14ac:dyDescent="0.25">
      <c r="B102" s="77">
        <v>9</v>
      </c>
      <c r="C102" s="77">
        <v>1568123.6480284603</v>
      </c>
      <c r="D102" s="77">
        <v>50799.271971539594</v>
      </c>
    </row>
    <row r="104" spans="1:16" s="73" customFormat="1" x14ac:dyDescent="0.2">
      <c r="A104" s="73" t="s">
        <v>248</v>
      </c>
    </row>
    <row r="106" spans="1:16" s="73" customFormat="1" ht="13.5" thickBot="1" x14ac:dyDescent="0.25">
      <c r="A106" s="73" t="s">
        <v>109</v>
      </c>
      <c r="B106"/>
      <c r="C106"/>
      <c r="D106"/>
      <c r="E106"/>
      <c r="F106"/>
      <c r="G106"/>
    </row>
    <row r="107" spans="1:16" x14ac:dyDescent="0.2">
      <c r="B107" s="110" t="s">
        <v>45</v>
      </c>
      <c r="C107" s="110" t="s">
        <v>52</v>
      </c>
      <c r="D107" s="111" t="s">
        <v>53</v>
      </c>
      <c r="E107" s="111"/>
      <c r="F107" s="111"/>
      <c r="I107" t="s">
        <v>325</v>
      </c>
      <c r="J107" s="134">
        <f>P108+P109*C108+P110*D108</f>
        <v>1446414.7400000002</v>
      </c>
      <c r="O107" s="125"/>
      <c r="P107" s="125" t="s">
        <v>290</v>
      </c>
    </row>
    <row r="108" spans="1:16" x14ac:dyDescent="0.2">
      <c r="A108" t="s">
        <v>105</v>
      </c>
      <c r="B108" s="135">
        <v>1446414.74</v>
      </c>
      <c r="C108" s="112">
        <v>5020809.1499999994</v>
      </c>
      <c r="D108" s="112">
        <v>24099.884999999995</v>
      </c>
      <c r="E108" s="112"/>
      <c r="F108" s="112"/>
      <c r="O108" t="s">
        <v>284</v>
      </c>
      <c r="P108">
        <v>1864678.8207756109</v>
      </c>
    </row>
    <row r="109" spans="1:16" x14ac:dyDescent="0.2">
      <c r="O109" t="s">
        <v>52</v>
      </c>
      <c r="P109">
        <v>8.8686260277225593E-2</v>
      </c>
    </row>
    <row r="110" spans="1:16" ht="13.5" thickBot="1" x14ac:dyDescent="0.25">
      <c r="A110" s="73" t="s">
        <v>106</v>
      </c>
      <c r="O110" s="77" t="s">
        <v>53</v>
      </c>
      <c r="P110" s="77">
        <v>-35.831742261624349</v>
      </c>
    </row>
    <row r="111" spans="1:16" ht="13.5" thickBot="1" x14ac:dyDescent="0.25">
      <c r="A111" s="61" t="s">
        <v>111</v>
      </c>
      <c r="B111" s="1"/>
      <c r="C111" s="127">
        <f>SUM(D94:D102)</f>
        <v>4.6566128730773926E-10</v>
      </c>
      <c r="E111" t="s">
        <v>326</v>
      </c>
    </row>
    <row r="112" spans="1:16" ht="13.5" thickBot="1" x14ac:dyDescent="0.25">
      <c r="A112" s="61" t="s">
        <v>112</v>
      </c>
      <c r="B112" s="1"/>
      <c r="C112" s="127">
        <f>AVERAGE(D94:D102)</f>
        <v>5.1740143034193248E-11</v>
      </c>
      <c r="E112" s="73" t="s">
        <v>327</v>
      </c>
    </row>
    <row r="113" spans="1:5" x14ac:dyDescent="0.2">
      <c r="E113" s="73"/>
    </row>
    <row r="114" spans="1:5" x14ac:dyDescent="0.2">
      <c r="A114" s="73" t="s">
        <v>110</v>
      </c>
      <c r="E114" s="73"/>
    </row>
    <row r="115" spans="1:5" ht="13.5" thickBot="1" x14ac:dyDescent="0.25">
      <c r="A115" t="s">
        <v>107</v>
      </c>
      <c r="C115" s="135">
        <v>1446414.74</v>
      </c>
      <c r="E115" s="73" t="s">
        <v>328</v>
      </c>
    </row>
    <row r="116" spans="1:5" ht="13.5" thickBot="1" x14ac:dyDescent="0.25">
      <c r="A116" t="s">
        <v>108</v>
      </c>
      <c r="C116" s="137">
        <f>AVERAGE(C94:C102)</f>
        <v>1446414.74</v>
      </c>
      <c r="E116" s="73" t="s">
        <v>329</v>
      </c>
    </row>
    <row r="117" spans="1:5" x14ac:dyDescent="0.2">
      <c r="E117" s="73"/>
    </row>
    <row r="118" spans="1:5" s="73" customFormat="1" x14ac:dyDescent="0.2">
      <c r="A118" s="73" t="s">
        <v>249</v>
      </c>
    </row>
    <row r="119" spans="1:5" x14ac:dyDescent="0.2">
      <c r="E119" s="73"/>
    </row>
    <row r="120" spans="1:5" x14ac:dyDescent="0.2">
      <c r="B120" t="s">
        <v>330</v>
      </c>
      <c r="E120" s="73"/>
    </row>
  </sheetData>
  <dataValidations disablePrompts="1" count="1">
    <dataValidation type="list" allowBlank="1" showInputMessage="1" showErrorMessage="1" sqref="G33:G38" xr:uid="{00000000-0002-0000-0300-000000000000}">
      <formula1>AC$32:AC$37</formula1>
    </dataValidation>
  </dataValidations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A1:M174"/>
  <sheetViews>
    <sheetView tabSelected="1" zoomScale="87" zoomScaleNormal="87" workbookViewId="0">
      <pane ySplit="4" topLeftCell="A5" activePane="bottomLeft" state="frozen"/>
      <selection pane="bottomLeft" activeCell="I52" sqref="I52"/>
    </sheetView>
  </sheetViews>
  <sheetFormatPr baseColWidth="10" defaultRowHeight="12.75" x14ac:dyDescent="0.2"/>
  <cols>
    <col min="1" max="1" width="36.7109375" customWidth="1"/>
    <col min="2" max="3" width="16.42578125" customWidth="1"/>
    <col min="4" max="4" width="30.85546875" customWidth="1"/>
    <col min="5" max="5" width="16.42578125" customWidth="1"/>
    <col min="6" max="6" width="48.140625" customWidth="1"/>
    <col min="7" max="7" width="11.42578125" customWidth="1"/>
    <col min="12" max="12" width="14.7109375" customWidth="1"/>
    <col min="13" max="13" width="32.42578125" customWidth="1"/>
  </cols>
  <sheetData>
    <row r="1" spans="1:6" ht="86.25" customHeight="1" x14ac:dyDescent="0.2">
      <c r="A1" s="67"/>
      <c r="B1" s="122" t="s">
        <v>180</v>
      </c>
      <c r="C1" s="149" t="s">
        <v>184</v>
      </c>
      <c r="D1" s="123" t="s">
        <v>183</v>
      </c>
      <c r="E1" s="123" t="s">
        <v>181</v>
      </c>
    </row>
    <row r="2" spans="1:6" ht="12.75" customHeight="1" x14ac:dyDescent="0.2">
      <c r="A2" s="67"/>
      <c r="B2" s="152" t="s">
        <v>178</v>
      </c>
      <c r="C2" s="150"/>
      <c r="D2" s="67"/>
      <c r="E2" s="67"/>
      <c r="F2" s="69" t="s">
        <v>266</v>
      </c>
    </row>
    <row r="3" spans="1:6" x14ac:dyDescent="0.2">
      <c r="A3" s="67"/>
      <c r="B3" s="151"/>
      <c r="C3" s="151"/>
      <c r="D3" s="67"/>
      <c r="E3" s="67"/>
    </row>
    <row r="4" spans="1:6" x14ac:dyDescent="0.2">
      <c r="A4" s="67"/>
      <c r="B4" s="124" t="s">
        <v>179</v>
      </c>
      <c r="C4" s="124" t="s">
        <v>179</v>
      </c>
      <c r="D4" s="67"/>
      <c r="E4" s="67"/>
    </row>
    <row r="5" spans="1:6" x14ac:dyDescent="0.2">
      <c r="B5" s="84" t="s">
        <v>188</v>
      </c>
      <c r="C5" s="82" t="s">
        <v>189</v>
      </c>
      <c r="D5" s="83" t="s">
        <v>182</v>
      </c>
      <c r="E5" s="83" t="s">
        <v>181</v>
      </c>
    </row>
    <row r="6" spans="1:6" x14ac:dyDescent="0.2">
      <c r="A6" s="80" t="s">
        <v>122</v>
      </c>
      <c r="B6" s="81">
        <v>239.92599999999999</v>
      </c>
      <c r="C6" s="81">
        <v>458.8</v>
      </c>
      <c r="D6" s="81">
        <v>2.366263</v>
      </c>
      <c r="E6" s="81">
        <v>7.9290909999999997</v>
      </c>
    </row>
    <row r="7" spans="1:6" x14ac:dyDescent="0.2">
      <c r="A7" s="80" t="s">
        <v>123</v>
      </c>
      <c r="B7" s="81">
        <v>239.77600000000001</v>
      </c>
      <c r="C7" s="81">
        <v>457.95600000000002</v>
      </c>
      <c r="D7" s="81">
        <v>1.9128540000000001</v>
      </c>
      <c r="E7" s="81">
        <v>8.0437969999999996</v>
      </c>
    </row>
    <row r="8" spans="1:6" x14ac:dyDescent="0.2">
      <c r="A8" s="80" t="s">
        <v>124</v>
      </c>
      <c r="B8" s="81">
        <v>242.30600000000001</v>
      </c>
      <c r="C8" s="81">
        <v>461.20600000000002</v>
      </c>
      <c r="D8" s="81">
        <v>1.9322699999999999</v>
      </c>
      <c r="E8" s="81">
        <v>7.9778159999999998</v>
      </c>
    </row>
    <row r="9" spans="1:6" x14ac:dyDescent="0.2">
      <c r="A9" s="80" t="s">
        <v>125</v>
      </c>
      <c r="B9" s="81">
        <v>242.59</v>
      </c>
      <c r="C9" s="81">
        <v>464.66800000000001</v>
      </c>
      <c r="D9" s="81">
        <v>2.184437</v>
      </c>
      <c r="E9" s="81">
        <v>8.4381609999999991</v>
      </c>
    </row>
    <row r="10" spans="1:6" x14ac:dyDescent="0.2">
      <c r="A10" s="80" t="s">
        <v>126</v>
      </c>
      <c r="B10" s="81">
        <v>244.18100000000001</v>
      </c>
      <c r="C10" s="81">
        <v>468.97</v>
      </c>
      <c r="D10" s="81">
        <v>1.800087</v>
      </c>
      <c r="E10" s="81">
        <v>8.5099699999999991</v>
      </c>
    </row>
    <row r="11" spans="1:6" x14ac:dyDescent="0.2">
      <c r="A11" s="80" t="s">
        <v>127</v>
      </c>
      <c r="B11" s="81">
        <v>245.27600000000001</v>
      </c>
      <c r="C11" s="81">
        <v>471.53100000000001</v>
      </c>
      <c r="D11" s="81">
        <v>2.3906429999999999</v>
      </c>
      <c r="E11" s="81">
        <v>8.3374849999999991</v>
      </c>
    </row>
    <row r="12" spans="1:6" x14ac:dyDescent="0.2">
      <c r="A12" s="80" t="s">
        <v>128</v>
      </c>
      <c r="B12" s="81">
        <v>245.76300000000001</v>
      </c>
      <c r="C12" s="81">
        <v>473.29899999999998</v>
      </c>
      <c r="D12" s="81">
        <v>2.2858040000000002</v>
      </c>
      <c r="E12" s="81">
        <v>8.4433190000000007</v>
      </c>
    </row>
    <row r="13" spans="1:6" x14ac:dyDescent="0.2">
      <c r="A13" s="80" t="s">
        <v>129</v>
      </c>
      <c r="B13" s="81">
        <v>248.88200000000001</v>
      </c>
      <c r="C13" s="81">
        <v>476.51600000000002</v>
      </c>
      <c r="D13" s="81">
        <v>2.0907559999999998</v>
      </c>
      <c r="E13" s="81">
        <v>8.5755210000000002</v>
      </c>
    </row>
    <row r="14" spans="1:6" x14ac:dyDescent="0.2">
      <c r="A14" s="80" t="s">
        <v>130</v>
      </c>
      <c r="B14" s="81">
        <v>250.57400000000001</v>
      </c>
      <c r="C14" s="81">
        <v>477.73599999999999</v>
      </c>
      <c r="D14" s="81">
        <v>1.721519</v>
      </c>
      <c r="E14" s="81">
        <v>8.2531850000000002</v>
      </c>
    </row>
    <row r="15" spans="1:6" x14ac:dyDescent="0.2">
      <c r="A15" s="80" t="s">
        <v>131</v>
      </c>
      <c r="B15" s="81">
        <v>251.58799999999999</v>
      </c>
      <c r="C15" s="81">
        <v>478.565</v>
      </c>
      <c r="D15" s="81">
        <v>1.7019139999999999</v>
      </c>
      <c r="E15" s="81">
        <v>8.4108049999999999</v>
      </c>
    </row>
    <row r="16" spans="1:6" x14ac:dyDescent="0.2">
      <c r="A16" s="80" t="s">
        <v>132</v>
      </c>
      <c r="B16" s="81">
        <v>253.03800000000001</v>
      </c>
      <c r="C16" s="81">
        <v>481.06599999999997</v>
      </c>
      <c r="D16" s="81">
        <v>1.88025</v>
      </c>
      <c r="E16" s="81">
        <v>8.6006129999999992</v>
      </c>
    </row>
    <row r="17" spans="1:5" x14ac:dyDescent="0.2">
      <c r="A17" s="80" t="s">
        <v>133</v>
      </c>
      <c r="B17" s="81">
        <v>254.63</v>
      </c>
      <c r="C17" s="81">
        <v>484.22899999999998</v>
      </c>
      <c r="D17" s="81">
        <v>1.67977</v>
      </c>
      <c r="E17" s="81">
        <v>8.7164490000000008</v>
      </c>
    </row>
    <row r="18" spans="1:5" x14ac:dyDescent="0.2">
      <c r="A18" s="80" t="s">
        <v>134</v>
      </c>
      <c r="B18" s="81">
        <v>257.14299999999997</v>
      </c>
      <c r="C18" s="81">
        <v>488.24700000000001</v>
      </c>
      <c r="D18" s="81">
        <v>1.784278</v>
      </c>
      <c r="E18" s="81">
        <v>8.7186240000000002</v>
      </c>
    </row>
    <row r="19" spans="1:5" x14ac:dyDescent="0.2">
      <c r="A19" s="80" t="s">
        <v>135</v>
      </c>
      <c r="B19" s="81">
        <v>258.35300000000001</v>
      </c>
      <c r="C19" s="81">
        <v>492.685</v>
      </c>
      <c r="D19" s="81">
        <v>1.912496</v>
      </c>
      <c r="E19" s="81">
        <v>8.5433760000000003</v>
      </c>
    </row>
    <row r="20" spans="1:5" x14ac:dyDescent="0.2">
      <c r="A20" s="80" t="s">
        <v>136</v>
      </c>
      <c r="B20" s="81">
        <v>258.40600000000001</v>
      </c>
      <c r="C20" s="81">
        <v>492.95299999999997</v>
      </c>
      <c r="D20" s="81">
        <v>1.6942740000000001</v>
      </c>
      <c r="E20" s="81">
        <v>8.5094740000000009</v>
      </c>
    </row>
    <row r="21" spans="1:5" x14ac:dyDescent="0.2">
      <c r="A21" s="80" t="s">
        <v>137</v>
      </c>
      <c r="B21" s="81">
        <v>259.81599999999997</v>
      </c>
      <c r="C21" s="81">
        <v>496.32600000000002</v>
      </c>
      <c r="D21" s="81">
        <v>1.3125640000000001</v>
      </c>
      <c r="E21" s="81">
        <v>8.0322040000000001</v>
      </c>
    </row>
    <row r="22" spans="1:5" x14ac:dyDescent="0.2">
      <c r="A22" s="80" t="s">
        <v>138</v>
      </c>
      <c r="B22" s="81">
        <v>261.69799999999998</v>
      </c>
      <c r="C22" s="81">
        <v>500.19099999999997</v>
      </c>
      <c r="D22" s="81">
        <v>1.1623969999999999</v>
      </c>
      <c r="E22" s="81">
        <v>8.0859089999999991</v>
      </c>
    </row>
    <row r="23" spans="1:5" x14ac:dyDescent="0.2">
      <c r="A23" s="80" t="s">
        <v>139</v>
      </c>
      <c r="B23" s="81">
        <v>263.68900000000002</v>
      </c>
      <c r="C23" s="81">
        <v>503.78899999999999</v>
      </c>
      <c r="D23" s="81">
        <v>1.172879</v>
      </c>
      <c r="E23" s="81">
        <v>7.7828429999999997</v>
      </c>
    </row>
    <row r="24" spans="1:5" x14ac:dyDescent="0.2">
      <c r="A24" s="80" t="s">
        <v>140</v>
      </c>
      <c r="B24" s="81">
        <v>266.05900000000003</v>
      </c>
      <c r="C24" s="81">
        <v>505.61799999999999</v>
      </c>
      <c r="D24" s="81">
        <v>1.2681290000000001</v>
      </c>
      <c r="E24" s="81">
        <v>7.6219530000000004</v>
      </c>
    </row>
    <row r="25" spans="1:5" x14ac:dyDescent="0.2">
      <c r="A25" s="80" t="s">
        <v>141</v>
      </c>
      <c r="B25" s="81">
        <v>266.87599999999998</v>
      </c>
      <c r="C25" s="81">
        <v>507.03300000000002</v>
      </c>
      <c r="D25" s="81">
        <v>2.3454079999999999</v>
      </c>
      <c r="E25" s="81">
        <v>7.1442540000000001</v>
      </c>
    </row>
    <row r="26" spans="1:5" x14ac:dyDescent="0.2">
      <c r="A26" s="80" t="s">
        <v>142</v>
      </c>
      <c r="B26" s="81">
        <v>265.84699999999998</v>
      </c>
      <c r="C26" s="81">
        <v>508.9</v>
      </c>
      <c r="D26" s="81">
        <v>2.9488319999999999</v>
      </c>
      <c r="E26" s="81">
        <v>6.8337729999999999</v>
      </c>
    </row>
    <row r="27" spans="1:5" x14ac:dyDescent="0.2">
      <c r="A27" s="80" t="s">
        <v>143</v>
      </c>
      <c r="B27" s="81">
        <v>266.161</v>
      </c>
      <c r="C27" s="81">
        <v>506.59699999999998</v>
      </c>
      <c r="D27" s="81">
        <v>3.3048730000000002</v>
      </c>
      <c r="E27" s="81">
        <v>6.958685</v>
      </c>
    </row>
    <row r="28" spans="1:5" x14ac:dyDescent="0.2">
      <c r="A28" s="80" t="s">
        <v>144</v>
      </c>
      <c r="B28" s="81">
        <v>265.70499999999998</v>
      </c>
      <c r="C28" s="81">
        <v>504.96100000000001</v>
      </c>
      <c r="D28" s="81">
        <v>3.2499720000000001</v>
      </c>
      <c r="E28" s="81">
        <v>7.0522220000000004</v>
      </c>
    </row>
    <row r="29" spans="1:5" x14ac:dyDescent="0.2">
      <c r="A29" s="80" t="s">
        <v>145</v>
      </c>
      <c r="B29" s="81">
        <v>264.90699999999998</v>
      </c>
      <c r="C29" s="81">
        <v>497.63</v>
      </c>
      <c r="D29" s="81">
        <v>1.7605759999999999</v>
      </c>
      <c r="E29" s="81">
        <v>7.3986890000000001</v>
      </c>
    </row>
    <row r="30" spans="1:5" x14ac:dyDescent="0.2">
      <c r="A30" s="80" t="s">
        <v>146</v>
      </c>
      <c r="B30" s="81">
        <v>264.54199999999997</v>
      </c>
      <c r="C30" s="81">
        <v>489.375</v>
      </c>
      <c r="D30" s="81">
        <v>0.62488710000000003</v>
      </c>
      <c r="E30" s="81">
        <v>8.204072</v>
      </c>
    </row>
    <row r="31" spans="1:5" x14ac:dyDescent="0.2">
      <c r="A31" s="80" t="s">
        <v>147</v>
      </c>
      <c r="B31" s="81">
        <v>265.72699999999998</v>
      </c>
      <c r="C31" s="81">
        <v>488.55500000000001</v>
      </c>
      <c r="D31" s="81">
        <v>-0.20662630000000001</v>
      </c>
      <c r="E31" s="81">
        <v>8.8267589999999991</v>
      </c>
    </row>
    <row r="32" spans="1:5" x14ac:dyDescent="0.2">
      <c r="A32" s="80" t="s">
        <v>148</v>
      </c>
      <c r="B32" s="81">
        <v>265.86799999999999</v>
      </c>
      <c r="C32" s="81">
        <v>489.49700000000001</v>
      </c>
      <c r="D32" s="81">
        <v>-0.42324659999999997</v>
      </c>
      <c r="E32" s="81">
        <v>8.7836929999999995</v>
      </c>
    </row>
    <row r="33" spans="1:5" x14ac:dyDescent="0.2">
      <c r="A33" s="80" t="s">
        <v>149</v>
      </c>
      <c r="B33" s="81">
        <v>268.029</v>
      </c>
      <c r="C33" s="81">
        <v>492.53899999999999</v>
      </c>
      <c r="D33" s="81">
        <v>0.36461130000000003</v>
      </c>
      <c r="E33" s="81">
        <v>9.1436189999999993</v>
      </c>
    </row>
    <row r="34" spans="1:5" x14ac:dyDescent="0.2">
      <c r="A34" s="80" t="s">
        <v>150</v>
      </c>
      <c r="B34" s="81">
        <v>269.06299999999999</v>
      </c>
      <c r="C34" s="81">
        <v>494.76299999999998</v>
      </c>
      <c r="D34" s="81">
        <v>1.3245750000000001</v>
      </c>
      <c r="E34" s="81">
        <v>8.9820759999999993</v>
      </c>
    </row>
    <row r="35" spans="1:5" x14ac:dyDescent="0.2">
      <c r="A35" s="80" t="s">
        <v>151</v>
      </c>
      <c r="B35" s="81">
        <v>269.77199999999999</v>
      </c>
      <c r="C35" s="81">
        <v>497.73500000000001</v>
      </c>
      <c r="D35" s="81">
        <v>1.613594</v>
      </c>
      <c r="E35" s="81">
        <v>8.9040180000000007</v>
      </c>
    </row>
    <row r="36" spans="1:5" x14ac:dyDescent="0.2">
      <c r="A36" s="80" t="s">
        <v>152</v>
      </c>
      <c r="B36" s="81">
        <v>270.93099999999998</v>
      </c>
      <c r="C36" s="81">
        <v>500.81799999999998</v>
      </c>
      <c r="D36" s="81">
        <v>1.543023</v>
      </c>
      <c r="E36" s="81">
        <v>8.7901670000000003</v>
      </c>
    </row>
    <row r="37" spans="1:5" x14ac:dyDescent="0.2">
      <c r="A37" s="80" t="s">
        <v>153</v>
      </c>
      <c r="B37" s="81">
        <v>272.52100000000002</v>
      </c>
      <c r="C37" s="81">
        <v>503.71800000000002</v>
      </c>
      <c r="D37" s="81">
        <v>1.641913</v>
      </c>
      <c r="E37" s="81">
        <v>8.8027499999999996</v>
      </c>
    </row>
    <row r="38" spans="1:5" x14ac:dyDescent="0.2">
      <c r="A38" s="80" t="s">
        <v>154</v>
      </c>
      <c r="B38" s="81">
        <v>274.10599999999999</v>
      </c>
      <c r="C38" s="81">
        <v>509.12400000000002</v>
      </c>
      <c r="D38" s="81">
        <v>1.7961530000000001</v>
      </c>
      <c r="E38" s="81">
        <v>8.7693700000000003</v>
      </c>
    </row>
    <row r="39" spans="1:5" x14ac:dyDescent="0.2">
      <c r="A39" s="80" t="s">
        <v>155</v>
      </c>
      <c r="B39" s="81">
        <v>270.77100000000002</v>
      </c>
      <c r="C39" s="81">
        <v>509.12799999999999</v>
      </c>
      <c r="D39" s="81">
        <v>2.0657670000000001</v>
      </c>
      <c r="E39" s="81">
        <v>8.7115379999999991</v>
      </c>
    </row>
    <row r="40" spans="1:5" x14ac:dyDescent="0.2">
      <c r="A40" s="80" t="s">
        <v>156</v>
      </c>
      <c r="B40" s="81">
        <v>271.24</v>
      </c>
      <c r="C40" s="81">
        <v>510.24099999999999</v>
      </c>
      <c r="D40" s="81">
        <v>2.1386609999999999</v>
      </c>
      <c r="E40" s="81">
        <v>8.768243</v>
      </c>
    </row>
    <row r="41" spans="1:5" x14ac:dyDescent="0.2">
      <c r="A41" s="80" t="s">
        <v>157</v>
      </c>
      <c r="B41" s="81">
        <v>270.37</v>
      </c>
      <c r="C41" s="81">
        <v>510.745</v>
      </c>
      <c r="D41" s="81">
        <v>2.442358</v>
      </c>
      <c r="E41" s="81">
        <v>8.9909940000000006</v>
      </c>
    </row>
    <row r="42" spans="1:5" x14ac:dyDescent="0.2">
      <c r="A42" s="80" t="s">
        <v>158</v>
      </c>
      <c r="B42" s="81">
        <v>271.41300000000001</v>
      </c>
      <c r="C42" s="81">
        <v>511.12599999999998</v>
      </c>
      <c r="D42" s="81">
        <v>2.3143319999999998</v>
      </c>
      <c r="E42" s="81">
        <v>9.1347349999999992</v>
      </c>
    </row>
    <row r="43" spans="1:5" x14ac:dyDescent="0.2">
      <c r="A43" s="80" t="s">
        <v>159</v>
      </c>
      <c r="B43" s="81">
        <v>270.73599999999999</v>
      </c>
      <c r="C43" s="81">
        <v>510.64400000000001</v>
      </c>
      <c r="D43" s="81">
        <v>1.999862</v>
      </c>
      <c r="E43" s="81">
        <v>9.3599259999999997</v>
      </c>
    </row>
    <row r="44" spans="1:5" x14ac:dyDescent="0.2">
      <c r="A44" s="80" t="s">
        <v>160</v>
      </c>
      <c r="B44" s="81">
        <v>270.55599999999998</v>
      </c>
      <c r="C44" s="81">
        <v>511.19600000000003</v>
      </c>
      <c r="D44" s="81">
        <v>1.976788</v>
      </c>
      <c r="E44" s="81">
        <v>9.3553730000000002</v>
      </c>
    </row>
    <row r="45" spans="1:5" x14ac:dyDescent="0.2">
      <c r="A45" s="80" t="s">
        <v>161</v>
      </c>
      <c r="B45" s="81">
        <v>271.07600000000002</v>
      </c>
      <c r="C45" s="81">
        <v>510.79500000000002</v>
      </c>
      <c r="D45" s="81">
        <v>1.53241</v>
      </c>
      <c r="E45" s="81">
        <v>9.7472110000000001</v>
      </c>
    </row>
    <row r="46" spans="1:5" x14ac:dyDescent="0.2">
      <c r="A46" s="80" t="s">
        <v>162</v>
      </c>
      <c r="B46" s="81">
        <v>271.42500000000001</v>
      </c>
      <c r="C46" s="81">
        <v>510.827</v>
      </c>
      <c r="D46" s="81">
        <v>1.061261</v>
      </c>
      <c r="E46" s="81">
        <v>9.9621809999999993</v>
      </c>
    </row>
    <row r="47" spans="1:5" x14ac:dyDescent="0.2">
      <c r="A47" s="80" t="s">
        <v>163</v>
      </c>
      <c r="B47" s="81">
        <v>272.39299999999997</v>
      </c>
      <c r="C47" s="81">
        <v>514.42399999999998</v>
      </c>
      <c r="D47" s="81">
        <v>0.80653330000000001</v>
      </c>
      <c r="E47" s="81">
        <v>10.06358</v>
      </c>
    </row>
    <row r="48" spans="1:5" x14ac:dyDescent="0.2">
      <c r="A48" s="80" t="s">
        <v>164</v>
      </c>
      <c r="B48" s="81">
        <v>272.07400000000001</v>
      </c>
      <c r="C48" s="81">
        <v>514.346</v>
      </c>
      <c r="D48" s="81">
        <v>0.93884029999999996</v>
      </c>
      <c r="E48" s="81">
        <v>9.8909929999999999</v>
      </c>
    </row>
    <row r="49" spans="1:6" x14ac:dyDescent="0.2">
      <c r="A49" s="80" t="s">
        <v>165</v>
      </c>
      <c r="B49" s="81">
        <v>274.04300000000001</v>
      </c>
      <c r="C49" s="81">
        <v>516.58900000000006</v>
      </c>
      <c r="D49" s="81">
        <v>0.6502038</v>
      </c>
      <c r="E49" s="81">
        <v>9.7726649999999999</v>
      </c>
    </row>
    <row r="50" spans="1:6" x14ac:dyDescent="0.2">
      <c r="A50" s="80" t="s">
        <v>166</v>
      </c>
      <c r="B50" s="81">
        <v>272.36900000000003</v>
      </c>
      <c r="C50" s="81">
        <v>516.86900000000003</v>
      </c>
      <c r="D50" s="81">
        <v>0.72700350000000002</v>
      </c>
      <c r="E50" s="81">
        <v>10.140040000000001</v>
      </c>
    </row>
    <row r="51" spans="1:6" x14ac:dyDescent="0.2">
      <c r="A51" s="80" t="s">
        <v>167</v>
      </c>
      <c r="B51" s="81">
        <v>274.02699999999999</v>
      </c>
      <c r="C51" s="81">
        <v>518.00300000000004</v>
      </c>
      <c r="D51" s="81">
        <v>0.62935189999999996</v>
      </c>
      <c r="E51" s="81">
        <v>10.218439999999999</v>
      </c>
    </row>
    <row r="52" spans="1:6" x14ac:dyDescent="0.2">
      <c r="A52" s="80" t="s">
        <v>168</v>
      </c>
      <c r="B52" s="81">
        <v>275.41000000000003</v>
      </c>
      <c r="C52" s="81">
        <v>520.81899999999996</v>
      </c>
      <c r="D52" s="81">
        <v>0.39813979999999999</v>
      </c>
      <c r="E52" s="81">
        <v>10.398099999999999</v>
      </c>
    </row>
    <row r="53" spans="1:6" x14ac:dyDescent="0.2">
      <c r="A53" s="80" t="s">
        <v>169</v>
      </c>
      <c r="B53" s="81">
        <v>276.04700000000003</v>
      </c>
      <c r="C53" s="81">
        <v>520.91300000000001</v>
      </c>
      <c r="D53" s="81">
        <v>0.27781499999999998</v>
      </c>
      <c r="E53" s="81">
        <v>10.45876</v>
      </c>
    </row>
    <row r="54" spans="1:6" x14ac:dyDescent="0.2">
      <c r="A54" s="80" t="s">
        <v>170</v>
      </c>
      <c r="B54" s="81">
        <v>276.97899999999998</v>
      </c>
      <c r="C54" s="81">
        <v>522.86900000000003</v>
      </c>
      <c r="D54" s="81">
        <v>-0.2405854</v>
      </c>
      <c r="E54" s="81">
        <v>10.3192</v>
      </c>
    </row>
    <row r="55" spans="1:6" x14ac:dyDescent="0.2">
      <c r="A55" s="80" t="s">
        <v>171</v>
      </c>
      <c r="B55" s="81">
        <v>277.505</v>
      </c>
      <c r="C55" s="81">
        <v>522.86</v>
      </c>
      <c r="D55" s="81">
        <v>0.2129075</v>
      </c>
      <c r="E55" s="81">
        <v>10.456939999999999</v>
      </c>
    </row>
    <row r="56" spans="1:6" x14ac:dyDescent="0.2">
      <c r="A56" s="80" t="s">
        <v>172</v>
      </c>
      <c r="B56" s="81">
        <v>278.71499999999997</v>
      </c>
      <c r="C56" s="81">
        <v>524.93799999999999</v>
      </c>
      <c r="D56" s="81">
        <v>8.3311120000000002E-2</v>
      </c>
      <c r="E56" s="81">
        <v>10.48573</v>
      </c>
    </row>
    <row r="57" spans="1:6" x14ac:dyDescent="0.2">
      <c r="A57" s="80" t="s">
        <v>173</v>
      </c>
      <c r="B57" s="81">
        <v>279.33499999999998</v>
      </c>
      <c r="C57" s="81">
        <v>526.23500000000001</v>
      </c>
      <c r="D57" s="81">
        <v>9.3461069999999993E-2</v>
      </c>
      <c r="E57" s="81">
        <v>10.189170000000001</v>
      </c>
    </row>
    <row r="58" spans="1:6" x14ac:dyDescent="0.2">
      <c r="A58" s="80" t="s">
        <v>174</v>
      </c>
      <c r="B58" s="81">
        <v>282.92200000000003</v>
      </c>
      <c r="C58" s="81">
        <v>529.33199999999999</v>
      </c>
      <c r="D58" s="81">
        <v>-4.0194269999999997E-2</v>
      </c>
      <c r="E58" s="81">
        <v>10.18552</v>
      </c>
    </row>
    <row r="59" spans="1:6" x14ac:dyDescent="0.2">
      <c r="A59" s="80" t="s">
        <v>175</v>
      </c>
      <c r="B59" s="81">
        <v>284.05200000000002</v>
      </c>
      <c r="C59" s="81">
        <v>529.06100000000004</v>
      </c>
      <c r="D59" s="81">
        <v>-6.639224E-3</v>
      </c>
      <c r="E59" s="81">
        <v>9.9754100000000001</v>
      </c>
    </row>
    <row r="60" spans="1:6" x14ac:dyDescent="0.2">
      <c r="A60" s="80" t="s">
        <v>176</v>
      </c>
      <c r="B60" s="81">
        <v>283.495</v>
      </c>
      <c r="C60" s="81">
        <v>529.80700000000002</v>
      </c>
      <c r="D60" s="81">
        <v>0.27969240000000001</v>
      </c>
      <c r="E60" s="81">
        <v>10.099399999999999</v>
      </c>
    </row>
    <row r="61" spans="1:6" x14ac:dyDescent="0.2">
      <c r="A61" s="80" t="s">
        <v>177</v>
      </c>
      <c r="B61" s="81">
        <v>285.63200000000001</v>
      </c>
      <c r="C61" s="81">
        <v>532.27099999999996</v>
      </c>
      <c r="D61" s="81">
        <v>0.50021680000000002</v>
      </c>
      <c r="E61" s="81">
        <v>9.9540290000000002</v>
      </c>
    </row>
    <row r="63" spans="1:6" s="73" customFormat="1" x14ac:dyDescent="0.2">
      <c r="A63" s="120" t="s">
        <v>263</v>
      </c>
    </row>
    <row r="64" spans="1:6" s="73" customFormat="1" x14ac:dyDescent="0.2">
      <c r="A64" s="120"/>
      <c r="C64" s="57"/>
      <c r="D64" s="57" t="s">
        <v>262</v>
      </c>
      <c r="E64" s="57" t="s">
        <v>258</v>
      </c>
      <c r="F64" s="57" t="s">
        <v>256</v>
      </c>
    </row>
    <row r="65" spans="1:6" s="73" customFormat="1" x14ac:dyDescent="0.2">
      <c r="A65" s="120"/>
      <c r="C65" s="121" t="s">
        <v>257</v>
      </c>
      <c r="D65" s="121" t="s">
        <v>331</v>
      </c>
      <c r="E65" s="121" t="s">
        <v>332</v>
      </c>
      <c r="F65" s="121" t="s">
        <v>333</v>
      </c>
    </row>
    <row r="66" spans="1:6" s="73" customFormat="1" x14ac:dyDescent="0.2">
      <c r="A66" s="120"/>
      <c r="C66" s="121" t="s">
        <v>259</v>
      </c>
      <c r="D66" s="121" t="s">
        <v>334</v>
      </c>
      <c r="E66" s="121" t="s">
        <v>332</v>
      </c>
      <c r="F66" s="121" t="s">
        <v>333</v>
      </c>
    </row>
    <row r="67" spans="1:6" x14ac:dyDescent="0.2">
      <c r="C67" s="121" t="s">
        <v>260</v>
      </c>
      <c r="D67" s="121" t="s">
        <v>335</v>
      </c>
      <c r="E67" s="121" t="s">
        <v>357</v>
      </c>
      <c r="F67" s="121" t="s">
        <v>360</v>
      </c>
    </row>
    <row r="68" spans="1:6" x14ac:dyDescent="0.2">
      <c r="C68" s="121" t="s">
        <v>261</v>
      </c>
      <c r="D68" s="121" t="s">
        <v>337</v>
      </c>
      <c r="E68" s="121" t="s">
        <v>357</v>
      </c>
      <c r="F68" s="121" t="s">
        <v>359</v>
      </c>
    </row>
    <row r="69" spans="1:6" x14ac:dyDescent="0.2">
      <c r="C69" s="73"/>
      <c r="D69" s="73"/>
      <c r="E69" s="73"/>
      <c r="F69" s="73"/>
    </row>
    <row r="70" spans="1:6" x14ac:dyDescent="0.2">
      <c r="A70" s="120" t="s">
        <v>268</v>
      </c>
      <c r="B70" s="118"/>
    </row>
    <row r="71" spans="1:6" x14ac:dyDescent="0.2">
      <c r="A71" s="120"/>
      <c r="B71" s="118"/>
    </row>
    <row r="72" spans="1:6" x14ac:dyDescent="0.2">
      <c r="A72" s="120" t="s">
        <v>264</v>
      </c>
    </row>
    <row r="73" spans="1:6" x14ac:dyDescent="0.2">
      <c r="A73" s="73" t="s">
        <v>265</v>
      </c>
    </row>
    <row r="74" spans="1:6" x14ac:dyDescent="0.2">
      <c r="B74" s="83"/>
    </row>
    <row r="79" spans="1:6" x14ac:dyDescent="0.2">
      <c r="A79" s="119"/>
      <c r="B79" s="119"/>
      <c r="C79" s="119"/>
      <c r="D79" s="119"/>
      <c r="E79" s="119"/>
      <c r="F79" s="119"/>
    </row>
    <row r="84" spans="1:9" x14ac:dyDescent="0.2">
      <c r="A84" s="119"/>
      <c r="B84" s="119"/>
      <c r="C84" s="119"/>
      <c r="D84" s="119"/>
      <c r="E84" s="119"/>
      <c r="F84" s="119"/>
      <c r="G84" s="119"/>
      <c r="H84" s="119"/>
      <c r="I84" s="119"/>
    </row>
    <row r="86" spans="1:9" x14ac:dyDescent="0.2">
      <c r="B86" s="86"/>
      <c r="D86" s="86"/>
    </row>
    <row r="87" spans="1:9" x14ac:dyDescent="0.2">
      <c r="B87" s="86"/>
      <c r="D87" s="86"/>
    </row>
    <row r="88" spans="1:9" x14ac:dyDescent="0.2">
      <c r="B88" s="69"/>
      <c r="D88" s="69"/>
    </row>
    <row r="93" spans="1:9" x14ac:dyDescent="0.2">
      <c r="A93" t="s">
        <v>274</v>
      </c>
    </row>
    <row r="94" spans="1:9" ht="13.5" thickBot="1" x14ac:dyDescent="0.25">
      <c r="F94" t="s">
        <v>351</v>
      </c>
    </row>
    <row r="95" spans="1:9" x14ac:dyDescent="0.2">
      <c r="A95" s="126" t="s">
        <v>275</v>
      </c>
      <c r="B95" s="126"/>
      <c r="F95" t="s">
        <v>353</v>
      </c>
    </row>
    <row r="96" spans="1:9" x14ac:dyDescent="0.2">
      <c r="A96" t="s">
        <v>276</v>
      </c>
      <c r="B96">
        <v>0.97240414004672704</v>
      </c>
      <c r="F96" t="s">
        <v>352</v>
      </c>
    </row>
    <row r="97" spans="1:13" ht="13.5" thickBot="1" x14ac:dyDescent="0.25">
      <c r="A97" t="s">
        <v>277</v>
      </c>
      <c r="B97" s="134">
        <v>0.94556981158001474</v>
      </c>
      <c r="K97" s="77"/>
      <c r="L97" s="77"/>
      <c r="M97" s="77"/>
    </row>
    <row r="98" spans="1:13" x14ac:dyDescent="0.2">
      <c r="A98" t="s">
        <v>277</v>
      </c>
      <c r="B98" s="134">
        <v>0.94242960840193868</v>
      </c>
    </row>
    <row r="99" spans="1:13" x14ac:dyDescent="0.2">
      <c r="A99" t="s">
        <v>278</v>
      </c>
      <c r="B99">
        <v>2.8507024312117832</v>
      </c>
    </row>
    <row r="100" spans="1:13" ht="13.5" thickBot="1" x14ac:dyDescent="0.25">
      <c r="A100" s="77" t="s">
        <v>279</v>
      </c>
      <c r="B100" s="77">
        <v>56</v>
      </c>
    </row>
    <row r="102" spans="1:13" ht="13.5" thickBot="1" x14ac:dyDescent="0.25">
      <c r="A102" t="s">
        <v>280</v>
      </c>
    </row>
    <row r="103" spans="1:13" x14ac:dyDescent="0.2">
      <c r="A103" s="125"/>
      <c r="B103" s="125" t="s">
        <v>285</v>
      </c>
      <c r="C103" s="125" t="s">
        <v>286</v>
      </c>
      <c r="D103" s="125" t="s">
        <v>287</v>
      </c>
      <c r="E103" s="125" t="s">
        <v>288</v>
      </c>
      <c r="F103" s="125" t="s">
        <v>289</v>
      </c>
    </row>
    <row r="104" spans="1:13" x14ac:dyDescent="0.2">
      <c r="A104" t="s">
        <v>281</v>
      </c>
      <c r="B104">
        <v>3</v>
      </c>
      <c r="C104">
        <v>7341.0955462315287</v>
      </c>
      <c r="D104">
        <v>2447.0318487438431</v>
      </c>
      <c r="E104">
        <v>301.11739844787508</v>
      </c>
      <c r="F104">
        <v>7.6961096318357547E-33</v>
      </c>
    </row>
    <row r="105" spans="1:13" x14ac:dyDescent="0.2">
      <c r="A105" t="s">
        <v>282</v>
      </c>
      <c r="B105">
        <v>52</v>
      </c>
      <c r="C105">
        <v>422.57822626847212</v>
      </c>
      <c r="D105">
        <v>8.1265043513167718</v>
      </c>
    </row>
    <row r="106" spans="1:13" ht="13.5" thickBot="1" x14ac:dyDescent="0.25">
      <c r="A106" s="77" t="s">
        <v>283</v>
      </c>
      <c r="B106" s="77">
        <v>55</v>
      </c>
      <c r="C106" s="77">
        <v>7763.6737725000012</v>
      </c>
      <c r="D106" s="77"/>
      <c r="E106" s="77"/>
      <c r="F106" s="77"/>
    </row>
    <row r="107" spans="1:13" ht="13.5" thickBot="1" x14ac:dyDescent="0.25"/>
    <row r="108" spans="1:13" x14ac:dyDescent="0.2">
      <c r="A108" s="125"/>
      <c r="B108" s="125" t="s">
        <v>290</v>
      </c>
      <c r="C108" s="125" t="s">
        <v>278</v>
      </c>
      <c r="D108" s="125" t="s">
        <v>291</v>
      </c>
      <c r="E108" s="125" t="s">
        <v>292</v>
      </c>
      <c r="F108" s="125" t="s">
        <v>293</v>
      </c>
      <c r="G108" s="125" t="s">
        <v>294</v>
      </c>
      <c r="H108" s="125"/>
      <c r="I108" s="125"/>
    </row>
    <row r="109" spans="1:13" x14ac:dyDescent="0.2">
      <c r="A109" t="s">
        <v>284</v>
      </c>
      <c r="B109">
        <v>-9.4118533581941968</v>
      </c>
      <c r="C109">
        <v>11.543193764549027</v>
      </c>
      <c r="D109" s="134">
        <v>-0.81535955734360854</v>
      </c>
      <c r="E109">
        <v>0.4185855482490648</v>
      </c>
      <c r="F109">
        <v>-32.574966246034478</v>
      </c>
      <c r="G109">
        <v>13.751259529646084</v>
      </c>
    </row>
    <row r="110" spans="1:13" x14ac:dyDescent="0.2">
      <c r="A110" t="s">
        <v>189</v>
      </c>
      <c r="B110">
        <v>0.563864718481635</v>
      </c>
      <c r="C110">
        <v>2.459874973637266E-2</v>
      </c>
      <c r="D110" s="134">
        <v>22.922495026155044</v>
      </c>
      <c r="E110">
        <v>7.5586315544275804E-29</v>
      </c>
      <c r="F110">
        <v>0.51450371591463084</v>
      </c>
      <c r="G110">
        <v>0.61322572104863915</v>
      </c>
    </row>
    <row r="111" spans="1:13" x14ac:dyDescent="0.2">
      <c r="A111" t="s">
        <v>182</v>
      </c>
      <c r="B111">
        <v>-1.9147872946774516</v>
      </c>
      <c r="C111">
        <v>0.61263388507673777</v>
      </c>
      <c r="D111" s="134">
        <v>-3.1255001417977519</v>
      </c>
      <c r="E111">
        <v>2.9028027929373958E-3</v>
      </c>
      <c r="F111">
        <v>-3.1441271228392154</v>
      </c>
      <c r="G111">
        <v>-0.68544746651568755</v>
      </c>
    </row>
    <row r="112" spans="1:13" ht="13.5" thickBot="1" x14ac:dyDescent="0.25">
      <c r="A112" s="77" t="s">
        <v>181</v>
      </c>
      <c r="B112" s="77">
        <v>-0.55215396451682541</v>
      </c>
      <c r="C112" s="77">
        <v>0.62180249013575184</v>
      </c>
      <c r="D112" s="138">
        <v>-0.88798931055467345</v>
      </c>
      <c r="E112" s="77">
        <v>0.3786356014572142</v>
      </c>
      <c r="F112" s="77">
        <v>-1.7998919447271324</v>
      </c>
      <c r="G112" s="77">
        <v>0.69558401569348161</v>
      </c>
      <c r="H112" s="77"/>
      <c r="I112" s="77"/>
    </row>
    <row r="116" spans="1:5" x14ac:dyDescent="0.2">
      <c r="A116" t="s">
        <v>301</v>
      </c>
    </row>
    <row r="117" spans="1:5" ht="13.5" thickBot="1" x14ac:dyDescent="0.25">
      <c r="E117" t="s">
        <v>340</v>
      </c>
    </row>
    <row r="118" spans="1:5" x14ac:dyDescent="0.2">
      <c r="A118" s="125" t="s">
        <v>302</v>
      </c>
      <c r="B118" s="125" t="s">
        <v>339</v>
      </c>
      <c r="C118" s="125" t="s">
        <v>282</v>
      </c>
    </row>
    <row r="119" spans="1:5" x14ac:dyDescent="0.2">
      <c r="A119">
        <v>1</v>
      </c>
      <c r="B119">
        <v>240.38031012224994</v>
      </c>
      <c r="C119">
        <v>-0.45431012224995015</v>
      </c>
    </row>
    <row r="120" spans="1:5" x14ac:dyDescent="0.2">
      <c r="A120">
        <v>2</v>
      </c>
      <c r="B120">
        <v>240.70925471968997</v>
      </c>
      <c r="C120">
        <v>-0.93325471968995544</v>
      </c>
    </row>
    <row r="121" spans="1:5" x14ac:dyDescent="0.2">
      <c r="A121">
        <v>3</v>
      </c>
      <c r="B121">
        <v>242.54106921537462</v>
      </c>
      <c r="C121">
        <v>-0.23506921537460812</v>
      </c>
    </row>
    <row r="122" spans="1:5" x14ac:dyDescent="0.2">
      <c r="A122">
        <v>4</v>
      </c>
      <c r="B122">
        <v>243.75614138622558</v>
      </c>
      <c r="C122">
        <v>-1.1661413862255756</v>
      </c>
    </row>
    <row r="123" spans="1:5" x14ac:dyDescent="0.2">
      <c r="A123">
        <v>5</v>
      </c>
      <c r="B123">
        <v>246.87818627780487</v>
      </c>
      <c r="C123">
        <v>-2.6971862778048603</v>
      </c>
    </row>
    <row r="124" spans="1:5" x14ac:dyDescent="0.2">
      <c r="A124">
        <v>6</v>
      </c>
      <c r="B124">
        <v>247.28669297281044</v>
      </c>
      <c r="C124">
        <v>-2.0106929728104319</v>
      </c>
    </row>
    <row r="125" spans="1:5" x14ac:dyDescent="0.2">
      <c r="A125">
        <v>7</v>
      </c>
      <c r="B125">
        <v>248.42591351759202</v>
      </c>
      <c r="C125">
        <v>-2.6629135175920169</v>
      </c>
    </row>
    <row r="126" spans="1:5" x14ac:dyDescent="0.2">
      <c r="A126">
        <v>8</v>
      </c>
      <c r="B126">
        <v>250.54034589078265</v>
      </c>
      <c r="C126">
        <v>-1.6583458907826412</v>
      </c>
    </row>
    <row r="127" spans="1:5" x14ac:dyDescent="0.2">
      <c r="A127">
        <v>9</v>
      </c>
      <c r="B127">
        <v>252.1132502639615</v>
      </c>
      <c r="C127">
        <v>-1.5392502639614918</v>
      </c>
    </row>
    <row r="128" spans="1:5" x14ac:dyDescent="0.2">
      <c r="A128">
        <v>10</v>
      </c>
      <c r="B128">
        <v>252.53120301260779</v>
      </c>
      <c r="C128">
        <v>-0.94320301260779615</v>
      </c>
    </row>
    <row r="129" spans="1:3" x14ac:dyDescent="0.2">
      <c r="A129">
        <v>11</v>
      </c>
      <c r="B129">
        <v>253.49514992684976</v>
      </c>
      <c r="C129">
        <v>-0.45714992684975186</v>
      </c>
    </row>
    <row r="130" spans="1:3" x14ac:dyDescent="0.2">
      <c r="A130">
        <v>12</v>
      </c>
      <c r="B130">
        <v>255.59857128161036</v>
      </c>
      <c r="C130">
        <v>-0.96857128161036599</v>
      </c>
    </row>
    <row r="131" spans="1:3" x14ac:dyDescent="0.2">
      <c r="A131">
        <v>13</v>
      </c>
      <c r="B131">
        <v>257.66286819500459</v>
      </c>
      <c r="C131">
        <v>-0.51986819500461934</v>
      </c>
    </row>
    <row r="132" spans="1:3" x14ac:dyDescent="0.2">
      <c r="A132">
        <v>14</v>
      </c>
      <c r="B132">
        <v>260.01655349625082</v>
      </c>
      <c r="C132">
        <v>-1.6635534962508132</v>
      </c>
    </row>
    <row r="133" spans="1:3" x14ac:dyDescent="0.2">
      <c r="A133">
        <v>15</v>
      </c>
      <c r="B133">
        <v>260.60423707752801</v>
      </c>
      <c r="C133">
        <v>-2.198237077528006</v>
      </c>
    </row>
    <row r="134" spans="1:3" x14ac:dyDescent="0.2">
      <c r="A134">
        <v>16</v>
      </c>
      <c r="B134">
        <v>263.50057275386285</v>
      </c>
      <c r="C134">
        <v>-3.6845727538628807</v>
      </c>
    </row>
    <row r="135" spans="1:3" x14ac:dyDescent="0.2">
      <c r="A135">
        <v>17</v>
      </c>
      <c r="B135">
        <v>265.93779432580982</v>
      </c>
      <c r="C135">
        <v>-4.2397943258098394</v>
      </c>
    </row>
    <row r="136" spans="1:3" x14ac:dyDescent="0.2">
      <c r="A136">
        <v>18</v>
      </c>
      <c r="B136">
        <v>268.11384787589424</v>
      </c>
      <c r="C136">
        <v>-4.4248478758942156</v>
      </c>
    </row>
    <row r="137" spans="1:3" x14ac:dyDescent="0.2">
      <c r="A137">
        <v>19</v>
      </c>
      <c r="B137">
        <v>269.0516090075302</v>
      </c>
      <c r="C137">
        <v>-2.9926090075301772</v>
      </c>
    </row>
    <row r="138" spans="1:3" x14ac:dyDescent="0.2">
      <c r="A138">
        <v>20</v>
      </c>
      <c r="B138">
        <v>268.05048083885458</v>
      </c>
      <c r="C138">
        <v>-1.1744808388546062</v>
      </c>
    </row>
    <row r="139" spans="1:3" x14ac:dyDescent="0.2">
      <c r="A139">
        <v>21</v>
      </c>
      <c r="B139">
        <v>268.11922097481346</v>
      </c>
      <c r="C139">
        <v>-2.2722209748134787</v>
      </c>
    </row>
    <row r="140" spans="1:3" x14ac:dyDescent="0.2">
      <c r="A140">
        <v>22</v>
      </c>
      <c r="B140">
        <v>266.06992708895029</v>
      </c>
      <c r="C140">
        <v>9.1072911049707272E-2</v>
      </c>
    </row>
    <row r="141" spans="1:3" x14ac:dyDescent="0.2">
      <c r="A141">
        <v>23</v>
      </c>
      <c r="B141">
        <v>265.20092132140041</v>
      </c>
      <c r="C141">
        <v>0.50407867859956923</v>
      </c>
    </row>
    <row r="142" spans="1:3" x14ac:dyDescent="0.2">
      <c r="A142">
        <v>24</v>
      </c>
      <c r="B142">
        <v>263.72780248013072</v>
      </c>
      <c r="C142">
        <v>1.1791975198692626</v>
      </c>
    </row>
    <row r="143" spans="1:3" x14ac:dyDescent="0.2">
      <c r="A143">
        <v>25</v>
      </c>
      <c r="B143">
        <v>260.80300648908661</v>
      </c>
      <c r="C143">
        <v>3.7389935109133603</v>
      </c>
    </row>
    <row r="144" spans="1:3" x14ac:dyDescent="0.2">
      <c r="A144">
        <v>26</v>
      </c>
      <c r="B144">
        <v>261.5889896179026</v>
      </c>
      <c r="C144">
        <v>4.1380103820973773</v>
      </c>
    </row>
    <row r="145" spans="1:3" x14ac:dyDescent="0.2">
      <c r="A145">
        <v>27</v>
      </c>
      <c r="B145">
        <v>262.55871104355737</v>
      </c>
      <c r="C145">
        <v>3.3092889564426287</v>
      </c>
    </row>
    <row r="146" spans="1:3" x14ac:dyDescent="0.2">
      <c r="A146">
        <v>28</v>
      </c>
      <c r="B146">
        <v>262.56667265241458</v>
      </c>
      <c r="C146">
        <v>5.4623273475854148</v>
      </c>
    </row>
    <row r="147" spans="1:3" x14ac:dyDescent="0.2">
      <c r="A147">
        <v>29</v>
      </c>
      <c r="B147">
        <v>262.07177809809616</v>
      </c>
      <c r="C147">
        <v>6.9912219019038275</v>
      </c>
    </row>
    <row r="148" spans="1:3" x14ac:dyDescent="0.2">
      <c r="A148">
        <v>30</v>
      </c>
      <c r="B148">
        <v>263.23727416646545</v>
      </c>
      <c r="C148">
        <v>6.5347258335345373</v>
      </c>
    </row>
    <row r="149" spans="1:3" x14ac:dyDescent="0.2">
      <c r="A149">
        <v>31</v>
      </c>
      <c r="B149">
        <v>265.17366082873122</v>
      </c>
      <c r="C149">
        <v>5.757339171268768</v>
      </c>
    </row>
    <row r="150" spans="1:3" x14ac:dyDescent="0.2">
      <c r="A150">
        <v>32</v>
      </c>
      <c r="B150">
        <v>266.61256744342182</v>
      </c>
      <c r="C150">
        <v>5.908432556578191</v>
      </c>
    </row>
    <row r="151" spans="1:3" x14ac:dyDescent="0.2">
      <c r="A151">
        <v>33</v>
      </c>
      <c r="B151">
        <v>269.38391421853805</v>
      </c>
      <c r="C151">
        <v>4.7220857814619421</v>
      </c>
    </row>
    <row r="152" spans="1:3" x14ac:dyDescent="0.2">
      <c r="A152">
        <v>34</v>
      </c>
      <c r="B152">
        <v>268.90184838382072</v>
      </c>
      <c r="C152">
        <v>1.8691516161792947</v>
      </c>
    </row>
    <row r="153" spans="1:3" x14ac:dyDescent="0.2">
      <c r="A153">
        <v>35</v>
      </c>
      <c r="B153">
        <v>269.35854341987465</v>
      </c>
      <c r="C153">
        <v>1.8814565801253593</v>
      </c>
    </row>
    <row r="154" spans="1:3" x14ac:dyDescent="0.2">
      <c r="A154">
        <v>36</v>
      </c>
      <c r="B154">
        <v>268.93822323320762</v>
      </c>
      <c r="C154">
        <v>1.4317767667923817</v>
      </c>
    </row>
    <row r="155" spans="1:3" x14ac:dyDescent="0.2">
      <c r="A155">
        <v>37</v>
      </c>
      <c r="B155">
        <v>269.31883108612385</v>
      </c>
      <c r="C155">
        <v>2.0941689138761603</v>
      </c>
    </row>
    <row r="156" spans="1:3" x14ac:dyDescent="0.2">
      <c r="A156">
        <v>38</v>
      </c>
      <c r="B156">
        <v>269.52485134894943</v>
      </c>
      <c r="C156">
        <v>1.2111486510505642</v>
      </c>
    </row>
    <row r="157" spans="1:3" x14ac:dyDescent="0.2">
      <c r="A157">
        <v>39</v>
      </c>
      <c r="B157">
        <v>269.88280043258919</v>
      </c>
      <c r="C157">
        <v>0.67319956741079068</v>
      </c>
    </row>
    <row r="158" spans="1:3" x14ac:dyDescent="0.2">
      <c r="A158">
        <v>40</v>
      </c>
      <c r="B158">
        <v>270.29122512376387</v>
      </c>
      <c r="C158">
        <v>0.78477487623615616</v>
      </c>
    </row>
    <row r="159" spans="1:3" x14ac:dyDescent="0.2">
      <c r="A159">
        <v>41</v>
      </c>
      <c r="B159">
        <v>271.09272237610304</v>
      </c>
      <c r="C159">
        <v>0.33227762389697091</v>
      </c>
    </row>
    <row r="160" spans="1:3" x14ac:dyDescent="0.2">
      <c r="A160">
        <v>42</v>
      </c>
      <c r="B160">
        <v>273.55270527219585</v>
      </c>
      <c r="C160">
        <v>-1.1597052721958789</v>
      </c>
    </row>
    <row r="161" spans="1:3" x14ac:dyDescent="0.2">
      <c r="A161">
        <v>43</v>
      </c>
      <c r="B161">
        <v>273.35067865783151</v>
      </c>
      <c r="C161">
        <v>-1.2766786578314964</v>
      </c>
    </row>
    <row r="162" spans="1:3" x14ac:dyDescent="0.2">
      <c r="A162">
        <v>44</v>
      </c>
      <c r="B162">
        <v>275.23343999867933</v>
      </c>
      <c r="C162">
        <v>-1.1904399986793237</v>
      </c>
    </row>
    <row r="163" spans="1:3" x14ac:dyDescent="0.2">
      <c r="A163">
        <v>45</v>
      </c>
      <c r="B163">
        <v>275.04141946734478</v>
      </c>
      <c r="C163">
        <v>-2.6724194673447528</v>
      </c>
    </row>
    <row r="164" spans="1:3" x14ac:dyDescent="0.2">
      <c r="A164">
        <v>46</v>
      </c>
      <c r="B164">
        <v>275.82453523026982</v>
      </c>
      <c r="C164">
        <v>-1.7975352302698298</v>
      </c>
    </row>
    <row r="165" spans="1:3" x14ac:dyDescent="0.2">
      <c r="A165">
        <v>47</v>
      </c>
      <c r="B165">
        <v>277.75590028770466</v>
      </c>
      <c r="C165">
        <v>-2.3459002877046373</v>
      </c>
    </row>
    <row r="166" spans="1:3" x14ac:dyDescent="0.2">
      <c r="A166">
        <v>48</v>
      </c>
      <c r="B166">
        <v>278.00580631002896</v>
      </c>
      <c r="C166">
        <v>-1.9588063100289332</v>
      </c>
    </row>
    <row r="167" spans="1:3" x14ac:dyDescent="0.2">
      <c r="A167">
        <v>49</v>
      </c>
      <c r="B167">
        <v>280.17841080614267</v>
      </c>
      <c r="C167">
        <v>-3.19941080614268</v>
      </c>
    </row>
    <row r="168" spans="1:3" x14ac:dyDescent="0.2">
      <c r="A168">
        <v>50</v>
      </c>
      <c r="B168">
        <v>279.22893989345738</v>
      </c>
      <c r="C168">
        <v>-1.7239398934573842</v>
      </c>
    </row>
    <row r="169" spans="1:3" x14ac:dyDescent="0.2">
      <c r="A169">
        <v>51</v>
      </c>
      <c r="B169">
        <v>280.63290376768396</v>
      </c>
      <c r="C169">
        <v>-1.9179037676839812</v>
      </c>
    </row>
    <row r="170" spans="1:3" x14ac:dyDescent="0.2">
      <c r="A170">
        <v>52</v>
      </c>
      <c r="B170">
        <v>281.50854809197011</v>
      </c>
      <c r="C170">
        <v>-2.1735480919701331</v>
      </c>
    </row>
    <row r="171" spans="1:3" x14ac:dyDescent="0.2">
      <c r="A171">
        <v>53</v>
      </c>
      <c r="B171">
        <v>283.51277403397597</v>
      </c>
      <c r="C171">
        <v>-0.59077403397594708</v>
      </c>
    </row>
    <row r="172" spans="1:3" x14ac:dyDescent="0.2">
      <c r="A172">
        <v>54</v>
      </c>
      <c r="B172">
        <v>283.41172898899902</v>
      </c>
      <c r="C172">
        <v>0.64027101100100481</v>
      </c>
    </row>
    <row r="173" spans="1:3" x14ac:dyDescent="0.2">
      <c r="A173">
        <v>55</v>
      </c>
      <c r="B173">
        <v>283.21564634322635</v>
      </c>
      <c r="C173">
        <v>0.27935365677365098</v>
      </c>
    </row>
    <row r="174" spans="1:3" ht="13.5" thickBot="1" x14ac:dyDescent="0.25">
      <c r="A174" s="77">
        <v>56</v>
      </c>
      <c r="B174" s="77">
        <v>284.26301886425449</v>
      </c>
      <c r="C174" s="77">
        <v>1.3689811357455142</v>
      </c>
    </row>
  </sheetData>
  <mergeCells count="2">
    <mergeCell ref="C1:C3"/>
    <mergeCell ref="B2:B3"/>
  </mergeCells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A1:M159"/>
  <sheetViews>
    <sheetView workbookViewId="0">
      <pane ySplit="4" topLeftCell="A63" activePane="bottomLeft" state="frozen"/>
      <selection pane="bottomLeft" activeCell="F69" sqref="F69"/>
    </sheetView>
  </sheetViews>
  <sheetFormatPr baseColWidth="10" defaultRowHeight="12.75" x14ac:dyDescent="0.2"/>
  <cols>
    <col min="1" max="1" width="14.140625" customWidth="1"/>
    <col min="2" max="3" width="16.42578125" customWidth="1"/>
    <col min="4" max="4" width="21.42578125" customWidth="1"/>
    <col min="5" max="5" width="16.42578125" customWidth="1"/>
    <col min="6" max="6" width="31.85546875" customWidth="1"/>
  </cols>
  <sheetData>
    <row r="1" spans="1:8" ht="86.25" customHeight="1" x14ac:dyDescent="0.2">
      <c r="A1" s="67"/>
      <c r="B1" s="122" t="s">
        <v>180</v>
      </c>
      <c r="C1" s="149" t="s">
        <v>184</v>
      </c>
      <c r="D1" s="123" t="s">
        <v>183</v>
      </c>
      <c r="E1" s="123" t="s">
        <v>181</v>
      </c>
    </row>
    <row r="2" spans="1:8" ht="12.75" customHeight="1" x14ac:dyDescent="0.2">
      <c r="A2" s="67"/>
      <c r="B2" s="152" t="s">
        <v>178</v>
      </c>
      <c r="C2" s="150"/>
      <c r="D2" s="67"/>
      <c r="E2" s="67"/>
      <c r="F2" s="69" t="s">
        <v>266</v>
      </c>
    </row>
    <row r="3" spans="1:8" x14ac:dyDescent="0.2">
      <c r="A3" s="67"/>
      <c r="B3" s="151"/>
      <c r="C3" s="151"/>
      <c r="D3" s="67"/>
      <c r="E3" s="67"/>
    </row>
    <row r="4" spans="1:8" x14ac:dyDescent="0.2">
      <c r="A4" s="67"/>
      <c r="B4" s="124" t="s">
        <v>179</v>
      </c>
      <c r="C4" s="124" t="s">
        <v>179</v>
      </c>
      <c r="D4" s="67"/>
      <c r="E4" s="67"/>
    </row>
    <row r="5" spans="1:8" x14ac:dyDescent="0.2">
      <c r="B5" s="84" t="s">
        <v>188</v>
      </c>
      <c r="C5" s="82" t="s">
        <v>189</v>
      </c>
      <c r="D5" s="83" t="s">
        <v>182</v>
      </c>
      <c r="E5" s="83" t="s">
        <v>181</v>
      </c>
    </row>
    <row r="6" spans="1:8" x14ac:dyDescent="0.2">
      <c r="A6" s="80" t="s">
        <v>122</v>
      </c>
      <c r="B6" s="85">
        <f>LN('EX3 Niveaux '!B6)</f>
        <v>5.4803305424641628</v>
      </c>
      <c r="C6" s="85">
        <f>LN('EX3 Niveaux '!C6)</f>
        <v>6.128614385255216</v>
      </c>
      <c r="D6" s="81">
        <v>2.366263</v>
      </c>
      <c r="E6" s="81">
        <v>7.9290909999999997</v>
      </c>
    </row>
    <row r="7" spans="1:8" x14ac:dyDescent="0.2">
      <c r="A7" s="80" t="s">
        <v>123</v>
      </c>
      <c r="B7" s="85">
        <f>LN('EX3 Niveaux '!B7)</f>
        <v>5.4797051541819002</v>
      </c>
      <c r="C7" s="85">
        <f>LN('EX3 Niveaux '!C7)</f>
        <v>6.1267731096301841</v>
      </c>
      <c r="D7" s="81">
        <v>1.9128540000000001</v>
      </c>
      <c r="E7" s="81">
        <v>8.0437969999999996</v>
      </c>
      <c r="H7" s="69"/>
    </row>
    <row r="8" spans="1:8" x14ac:dyDescent="0.2">
      <c r="A8" s="80" t="s">
        <v>124</v>
      </c>
      <c r="B8" s="85">
        <f>LN('EX3 Niveaux '!B8)</f>
        <v>5.490201390206769</v>
      </c>
      <c r="C8" s="85">
        <f>LN('EX3 Niveaux '!C8)</f>
        <v>6.1338447978506103</v>
      </c>
      <c r="D8" s="81">
        <v>1.9322699999999999</v>
      </c>
      <c r="E8" s="81">
        <v>7.9778159999999998</v>
      </c>
    </row>
    <row r="9" spans="1:8" x14ac:dyDescent="0.2">
      <c r="A9" s="80" t="s">
        <v>125</v>
      </c>
      <c r="B9" s="85">
        <f>LN('EX3 Niveaux '!B9)</f>
        <v>5.4913727755449608</v>
      </c>
      <c r="C9" s="85">
        <f>LN('EX3 Niveaux '!C9)</f>
        <v>6.1413231720887014</v>
      </c>
      <c r="D9" s="81">
        <v>2.184437</v>
      </c>
      <c r="E9" s="81">
        <v>8.4381609999999991</v>
      </c>
    </row>
    <row r="10" spans="1:8" x14ac:dyDescent="0.2">
      <c r="A10" s="80" t="s">
        <v>126</v>
      </c>
      <c r="B10" s="85">
        <f>LN('EX3 Niveaux '!B10)</f>
        <v>5.4979097535718271</v>
      </c>
      <c r="C10" s="85">
        <f>LN('EX3 Niveaux '!C10)</f>
        <v>6.1505388005155135</v>
      </c>
      <c r="D10" s="81">
        <v>1.800087</v>
      </c>
      <c r="E10" s="81">
        <v>8.5099699999999991</v>
      </c>
    </row>
    <row r="11" spans="1:8" x14ac:dyDescent="0.2">
      <c r="A11" s="80" t="s">
        <v>127</v>
      </c>
      <c r="B11" s="85">
        <f>LN('EX3 Niveaux '!B11)</f>
        <v>5.5023841070975088</v>
      </c>
      <c r="C11" s="85">
        <f>LN('EX3 Niveaux '!C11)</f>
        <v>6.1559848475262307</v>
      </c>
      <c r="D11" s="81">
        <v>2.3906429999999999</v>
      </c>
      <c r="E11" s="81">
        <v>8.3374849999999991</v>
      </c>
    </row>
    <row r="12" spans="1:8" x14ac:dyDescent="0.2">
      <c r="A12" s="80" t="s">
        <v>128</v>
      </c>
      <c r="B12" s="85">
        <f>LN('EX3 Niveaux '!B12)</f>
        <v>5.5043676569160525</v>
      </c>
      <c r="C12" s="85">
        <f>LN('EX3 Niveaux '!C12)</f>
        <v>6.1597273240851234</v>
      </c>
      <c r="D12" s="81">
        <v>2.2858040000000002</v>
      </c>
      <c r="E12" s="81">
        <v>8.4433190000000007</v>
      </c>
    </row>
    <row r="13" spans="1:8" x14ac:dyDescent="0.2">
      <c r="A13" s="80" t="s">
        <v>129</v>
      </c>
      <c r="B13" s="85">
        <f>LN('EX3 Niveaux '!B13)</f>
        <v>5.5169788885583788</v>
      </c>
      <c r="C13" s="85">
        <f>LN('EX3 Niveaux '!C13)</f>
        <v>6.1665013007047094</v>
      </c>
      <c r="D13" s="81">
        <v>2.0907559999999998</v>
      </c>
      <c r="E13" s="81">
        <v>8.5755210000000002</v>
      </c>
    </row>
    <row r="14" spans="1:8" x14ac:dyDescent="0.2">
      <c r="A14" s="80" t="s">
        <v>130</v>
      </c>
      <c r="B14" s="85">
        <f>LN('EX3 Niveaux '!B14)</f>
        <v>5.5237542860818554</v>
      </c>
      <c r="C14" s="85">
        <f>LN('EX3 Niveaux '!C14)</f>
        <v>6.1690582786617068</v>
      </c>
      <c r="D14" s="81">
        <v>1.721519</v>
      </c>
      <c r="E14" s="81">
        <v>8.2531850000000002</v>
      </c>
    </row>
    <row r="15" spans="1:8" x14ac:dyDescent="0.2">
      <c r="A15" s="80" t="s">
        <v>131</v>
      </c>
      <c r="B15" s="85">
        <f>LN('EX3 Niveaux '!B15)</f>
        <v>5.5277928289352776</v>
      </c>
      <c r="C15" s="85">
        <f>LN('EX3 Niveaux '!C15)</f>
        <v>6.170792042837757</v>
      </c>
      <c r="D15" s="81">
        <v>1.7019139999999999</v>
      </c>
      <c r="E15" s="81">
        <v>8.4108049999999999</v>
      </c>
    </row>
    <row r="16" spans="1:8" x14ac:dyDescent="0.2">
      <c r="A16" s="80" t="s">
        <v>132</v>
      </c>
      <c r="B16" s="85">
        <f>LN('EX3 Niveaux '!B16)</f>
        <v>5.5335396750774439</v>
      </c>
      <c r="C16" s="85">
        <f>LN('EX3 Niveaux '!C16)</f>
        <v>6.1760044748299769</v>
      </c>
      <c r="D16" s="81">
        <v>1.88025</v>
      </c>
      <c r="E16" s="81">
        <v>8.6006129999999992</v>
      </c>
    </row>
    <row r="17" spans="1:5" x14ac:dyDescent="0.2">
      <c r="A17" s="80" t="s">
        <v>133</v>
      </c>
      <c r="B17" s="85">
        <f>LN('EX3 Niveaux '!B17)</f>
        <v>5.5398115110748396</v>
      </c>
      <c r="C17" s="85">
        <f>LN('EX3 Niveaux '!C17)</f>
        <v>6.1825579353168285</v>
      </c>
      <c r="D17" s="81">
        <v>1.67977</v>
      </c>
      <c r="E17" s="81">
        <v>8.7164490000000008</v>
      </c>
    </row>
    <row r="18" spans="1:5" x14ac:dyDescent="0.2">
      <c r="A18" s="80" t="s">
        <v>134</v>
      </c>
      <c r="B18" s="85">
        <f>LN('EX3 Niveaux '!B18)</f>
        <v>5.5496323503843437</v>
      </c>
      <c r="C18" s="85">
        <f>LN('EX3 Niveaux '!C18)</f>
        <v>6.1908214253446703</v>
      </c>
      <c r="D18" s="81">
        <v>1.784278</v>
      </c>
      <c r="E18" s="81">
        <v>8.7186240000000002</v>
      </c>
    </row>
    <row r="19" spans="1:5" x14ac:dyDescent="0.2">
      <c r="A19" s="80" t="s">
        <v>135</v>
      </c>
      <c r="B19" s="85">
        <f>LN('EX3 Niveaux '!B19)</f>
        <v>5.554326866819828</v>
      </c>
      <c r="C19" s="85">
        <f>LN('EX3 Niveaux '!C19)</f>
        <v>6.1998700245969269</v>
      </c>
      <c r="D19" s="81">
        <v>1.912496</v>
      </c>
      <c r="E19" s="81">
        <v>8.5433760000000003</v>
      </c>
    </row>
    <row r="20" spans="1:5" x14ac:dyDescent="0.2">
      <c r="A20" s="80" t="s">
        <v>136</v>
      </c>
      <c r="B20" s="85">
        <f>LN('EX3 Niveaux '!B20)</f>
        <v>5.5545319914531124</v>
      </c>
      <c r="C20" s="85">
        <f>LN('EX3 Niveaux '!C20)</f>
        <v>6.2004138348124513</v>
      </c>
      <c r="D20" s="81">
        <v>1.6942740000000001</v>
      </c>
      <c r="E20" s="81">
        <v>8.5094740000000009</v>
      </c>
    </row>
    <row r="21" spans="1:5" x14ac:dyDescent="0.2">
      <c r="A21" s="80" t="s">
        <v>137</v>
      </c>
      <c r="B21" s="85">
        <f>LN('EX3 Niveaux '!B21)</f>
        <v>5.5599736881754271</v>
      </c>
      <c r="C21" s="85">
        <f>LN('EX3 Niveaux '!C21)</f>
        <v>6.2072329688899579</v>
      </c>
      <c r="D21" s="81">
        <v>1.3125640000000001</v>
      </c>
      <c r="E21" s="81">
        <v>8.0322040000000001</v>
      </c>
    </row>
    <row r="22" spans="1:5" x14ac:dyDescent="0.2">
      <c r="A22" s="80" t="s">
        <v>138</v>
      </c>
      <c r="B22" s="85">
        <f>LN('EX3 Niveaux '!B22)</f>
        <v>5.5671911671683416</v>
      </c>
      <c r="C22" s="85">
        <f>LN('EX3 Niveaux '!C22)</f>
        <v>6.2149900254787678</v>
      </c>
      <c r="D22" s="81">
        <v>1.1623969999999999</v>
      </c>
      <c r="E22" s="81">
        <v>8.0859089999999991</v>
      </c>
    </row>
    <row r="23" spans="1:5" x14ac:dyDescent="0.2">
      <c r="A23" s="80" t="s">
        <v>139</v>
      </c>
      <c r="B23" s="85">
        <f>LN('EX3 Niveaux '!B23)</f>
        <v>5.5747703784201672</v>
      </c>
      <c r="C23" s="85">
        <f>LN('EX3 Niveaux '!C23)</f>
        <v>6.2221575296190075</v>
      </c>
      <c r="D23" s="81">
        <v>1.172879</v>
      </c>
      <c r="E23" s="81">
        <v>7.7828429999999997</v>
      </c>
    </row>
    <row r="24" spans="1:5" x14ac:dyDescent="0.2">
      <c r="A24" s="80" t="s">
        <v>140</v>
      </c>
      <c r="B24" s="85">
        <f>LN('EX3 Niveaux '!B24)</f>
        <v>5.5837180886979931</v>
      </c>
      <c r="C24" s="85">
        <f>LN('EX3 Niveaux '!C24)</f>
        <v>6.2257814434647605</v>
      </c>
      <c r="D24" s="81">
        <v>1.2681290000000001</v>
      </c>
      <c r="E24" s="81">
        <v>7.6219530000000004</v>
      </c>
    </row>
    <row r="25" spans="1:5" x14ac:dyDescent="0.2">
      <c r="A25" s="80" t="s">
        <v>141</v>
      </c>
      <c r="B25" s="85">
        <f>LN('EX3 Niveaux '!B25)</f>
        <v>5.5867841310484678</v>
      </c>
      <c r="C25" s="85">
        <f>LN('EX3 Niveaux '!C25)</f>
        <v>6.2285760902303986</v>
      </c>
      <c r="D25" s="81">
        <v>2.3454079999999999</v>
      </c>
      <c r="E25" s="81">
        <v>7.1442540000000001</v>
      </c>
    </row>
    <row r="26" spans="1:5" x14ac:dyDescent="0.2">
      <c r="A26" s="80" t="s">
        <v>142</v>
      </c>
      <c r="B26" s="85">
        <f>LN('EX3 Niveaux '!B26)</f>
        <v>5.5829209553277144</v>
      </c>
      <c r="C26" s="85">
        <f>LN('EX3 Niveaux '!C26)</f>
        <v>6.2322515335947868</v>
      </c>
      <c r="D26" s="81">
        <v>2.9488319999999999</v>
      </c>
      <c r="E26" s="81">
        <v>6.8337729999999999</v>
      </c>
    </row>
    <row r="27" spans="1:5" x14ac:dyDescent="0.2">
      <c r="A27" s="80" t="s">
        <v>143</v>
      </c>
      <c r="B27" s="85">
        <f>LN('EX3 Niveaux '!B27)</f>
        <v>5.5841013888417264</v>
      </c>
      <c r="C27" s="85">
        <f>LN('EX3 Niveaux '!C27)</f>
        <v>6.2277158157182209</v>
      </c>
      <c r="D27" s="81">
        <v>3.3048730000000002</v>
      </c>
      <c r="E27" s="81">
        <v>6.958685</v>
      </c>
    </row>
    <row r="28" spans="1:5" x14ac:dyDescent="0.2">
      <c r="A28" s="80" t="s">
        <v>144</v>
      </c>
      <c r="B28" s="85">
        <f>LN('EX3 Niveaux '!B28)</f>
        <v>5.5823866708047403</v>
      </c>
      <c r="C28" s="85">
        <f>LN('EX3 Niveaux '!C28)</f>
        <v>6.2244811985703734</v>
      </c>
      <c r="D28" s="81">
        <v>3.2499720000000001</v>
      </c>
      <c r="E28" s="81">
        <v>7.0522220000000004</v>
      </c>
    </row>
    <row r="29" spans="1:5" x14ac:dyDescent="0.2">
      <c r="A29" s="80" t="s">
        <v>145</v>
      </c>
      <c r="B29" s="85">
        <f>LN('EX3 Niveaux '!B29)</f>
        <v>5.5793788209949504</v>
      </c>
      <c r="C29" s="85">
        <f>LN('EX3 Niveaux '!C29)</f>
        <v>6.2098568289967053</v>
      </c>
      <c r="D29" s="81">
        <v>1.7605759999999999</v>
      </c>
      <c r="E29" s="81">
        <v>7.3986890000000001</v>
      </c>
    </row>
    <row r="30" spans="1:5" x14ac:dyDescent="0.2">
      <c r="A30" s="80" t="s">
        <v>146</v>
      </c>
      <c r="B30" s="85">
        <f>LN('EX3 Niveaux '!B30)</f>
        <v>5.5780000288626619</v>
      </c>
      <c r="C30" s="85">
        <f>LN('EX3 Niveaux '!C30)</f>
        <v>6.1931290667450671</v>
      </c>
      <c r="D30" s="81">
        <v>0.62488710000000003</v>
      </c>
      <c r="E30" s="81">
        <v>8.204072</v>
      </c>
    </row>
    <row r="31" spans="1:5" x14ac:dyDescent="0.2">
      <c r="A31" s="80" t="s">
        <v>147</v>
      </c>
      <c r="B31" s="85">
        <f>LN('EX3 Niveaux '!B31)</f>
        <v>5.5824694659695497</v>
      </c>
      <c r="C31" s="85">
        <f>LN('EX3 Niveaux '!C31)</f>
        <v>6.1914520547049854</v>
      </c>
      <c r="D31" s="81">
        <v>-0.20662630000000001</v>
      </c>
      <c r="E31" s="81">
        <v>8.8267589999999991</v>
      </c>
    </row>
    <row r="32" spans="1:5" x14ac:dyDescent="0.2">
      <c r="A32" s="80" t="s">
        <v>148</v>
      </c>
      <c r="B32" s="85">
        <f>LN('EX3 Niveaux '!B32)</f>
        <v>5.5829999450120793</v>
      </c>
      <c r="C32" s="85">
        <f>LN('EX3 Niveaux '!C32)</f>
        <v>6.1933783332490266</v>
      </c>
      <c r="D32" s="81">
        <v>-0.42324659999999997</v>
      </c>
      <c r="E32" s="81">
        <v>8.7836929999999995</v>
      </c>
    </row>
    <row r="33" spans="1:5" x14ac:dyDescent="0.2">
      <c r="A33" s="80" t="s">
        <v>149</v>
      </c>
      <c r="B33" s="85">
        <f>LN('EX3 Niveaux '!B33)</f>
        <v>5.5910951836119143</v>
      </c>
      <c r="C33" s="85">
        <f>LN('EX3 Niveaux '!C33)</f>
        <v>6.1995736452942127</v>
      </c>
      <c r="D33" s="81">
        <v>0.36461130000000003</v>
      </c>
      <c r="E33" s="81">
        <v>9.1436189999999993</v>
      </c>
    </row>
    <row r="34" spans="1:5" x14ac:dyDescent="0.2">
      <c r="A34" s="80" t="s">
        <v>150</v>
      </c>
      <c r="B34" s="85">
        <f>LN('EX3 Niveaux '!B34)</f>
        <v>5.5949455529246208</v>
      </c>
      <c r="C34" s="85">
        <f>LN('EX3 Niveaux '!C34)</f>
        <v>6.2040788600343877</v>
      </c>
      <c r="D34" s="81">
        <v>1.3245750000000001</v>
      </c>
      <c r="E34" s="81">
        <v>8.9820759999999993</v>
      </c>
    </row>
    <row r="35" spans="1:5" x14ac:dyDescent="0.2">
      <c r="A35" s="80" t="s">
        <v>151</v>
      </c>
      <c r="B35" s="85">
        <f>LN('EX3 Niveaux '!B35)</f>
        <v>5.597577157809873</v>
      </c>
      <c r="C35" s="85">
        <f>LN('EX3 Niveaux '!C35)</f>
        <v>6.2100678068799731</v>
      </c>
      <c r="D35" s="81">
        <v>1.613594</v>
      </c>
      <c r="E35" s="81">
        <v>8.9040180000000007</v>
      </c>
    </row>
    <row r="36" spans="1:5" x14ac:dyDescent="0.2">
      <c r="A36" s="80" t="s">
        <v>152</v>
      </c>
      <c r="B36" s="85">
        <f>LN('EX3 Niveaux '!B36)</f>
        <v>5.6018641759142982</v>
      </c>
      <c r="C36" s="85">
        <f>LN('EX3 Niveaux '!C36)</f>
        <v>6.2162427616319853</v>
      </c>
      <c r="D36" s="81">
        <v>1.543023</v>
      </c>
      <c r="E36" s="81">
        <v>8.7901670000000003</v>
      </c>
    </row>
    <row r="37" spans="1:5" x14ac:dyDescent="0.2">
      <c r="A37" s="80" t="s">
        <v>153</v>
      </c>
      <c r="B37" s="85">
        <f>LN('EX3 Niveaux '!B37)</f>
        <v>5.6077156753541875</v>
      </c>
      <c r="C37" s="85">
        <f>LN('EX3 Niveaux '!C37)</f>
        <v>6.2220165876699838</v>
      </c>
      <c r="D37" s="81">
        <v>1.641913</v>
      </c>
      <c r="E37" s="81">
        <v>8.8027499999999996</v>
      </c>
    </row>
    <row r="38" spans="1:5" x14ac:dyDescent="0.2">
      <c r="A38" s="80" t="s">
        <v>154</v>
      </c>
      <c r="B38" s="85">
        <f>LN('EX3 Niveaux '!B38)</f>
        <v>5.6135148928903948</v>
      </c>
      <c r="C38" s="85">
        <f>LN('EX3 Niveaux '!C38)</f>
        <v>6.2326916018124621</v>
      </c>
      <c r="D38" s="81">
        <v>1.7961530000000001</v>
      </c>
      <c r="E38" s="81">
        <v>8.7693700000000003</v>
      </c>
    </row>
    <row r="39" spans="1:5" x14ac:dyDescent="0.2">
      <c r="A39" s="80" t="s">
        <v>155</v>
      </c>
      <c r="B39" s="85">
        <f>LN('EX3 Niveaux '!B39)</f>
        <v>5.6012734452001682</v>
      </c>
      <c r="C39" s="85">
        <f>LN('EX3 Niveaux '!C39)</f>
        <v>6.2326994584137747</v>
      </c>
      <c r="D39" s="81">
        <v>2.0657670000000001</v>
      </c>
      <c r="E39" s="81">
        <v>8.7115379999999991</v>
      </c>
    </row>
    <row r="40" spans="1:5" x14ac:dyDescent="0.2">
      <c r="A40" s="80" t="s">
        <v>156</v>
      </c>
      <c r="B40" s="85">
        <f>LN('EX3 Niveaux '!B40)</f>
        <v>5.6030040378156416</v>
      </c>
      <c r="C40" s="85">
        <f>LN('EX3 Niveaux '!C40)</f>
        <v>6.2348831631218529</v>
      </c>
      <c r="D40" s="81">
        <v>2.1386609999999999</v>
      </c>
      <c r="E40" s="81">
        <v>8.768243</v>
      </c>
    </row>
    <row r="41" spans="1:5" x14ac:dyDescent="0.2">
      <c r="A41" s="80" t="s">
        <v>157</v>
      </c>
      <c r="B41" s="85">
        <f>LN('EX3 Niveaux '!B41)</f>
        <v>5.5997913912682016</v>
      </c>
      <c r="C41" s="85">
        <f>LN('EX3 Niveaux '!C41)</f>
        <v>6.2358704441246058</v>
      </c>
      <c r="D41" s="81">
        <v>2.442358</v>
      </c>
      <c r="E41" s="81">
        <v>8.9909940000000006</v>
      </c>
    </row>
    <row r="42" spans="1:5" x14ac:dyDescent="0.2">
      <c r="A42" s="80" t="s">
        <v>158</v>
      </c>
      <c r="B42" s="85">
        <f>LN('EX3 Niveaux '!B42)</f>
        <v>5.6036416460325356</v>
      </c>
      <c r="C42" s="85">
        <f>LN('EX3 Niveaux '!C42)</f>
        <v>6.2366161351514666</v>
      </c>
      <c r="D42" s="81">
        <v>2.3143319999999998</v>
      </c>
      <c r="E42" s="81">
        <v>9.1347349999999992</v>
      </c>
    </row>
    <row r="43" spans="1:5" x14ac:dyDescent="0.2">
      <c r="A43" s="80" t="s">
        <v>159</v>
      </c>
      <c r="B43" s="85">
        <f>LN('EX3 Niveaux '!B43)</f>
        <v>5.6011441763262706</v>
      </c>
      <c r="C43" s="85">
        <f>LN('EX3 Niveaux '!C43)</f>
        <v>6.235672674224344</v>
      </c>
      <c r="D43" s="81">
        <v>1.999862</v>
      </c>
      <c r="E43" s="81">
        <v>9.3599259999999997</v>
      </c>
    </row>
    <row r="44" spans="1:5" x14ac:dyDescent="0.2">
      <c r="A44" s="80" t="s">
        <v>160</v>
      </c>
      <c r="B44" s="85">
        <f>LN('EX3 Niveaux '!B44)</f>
        <v>5.6004791008895936</v>
      </c>
      <c r="C44" s="85">
        <f>LN('EX3 Niveaux '!C44)</f>
        <v>6.2367530783065774</v>
      </c>
      <c r="D44" s="81">
        <v>1.976788</v>
      </c>
      <c r="E44" s="81">
        <v>9.3553730000000002</v>
      </c>
    </row>
    <row r="45" spans="1:5" x14ac:dyDescent="0.2">
      <c r="A45" s="80" t="s">
        <v>161</v>
      </c>
      <c r="B45" s="85">
        <f>LN('EX3 Niveaux '!B45)</f>
        <v>5.6023992243673959</v>
      </c>
      <c r="C45" s="85">
        <f>LN('EX3 Niveaux '!C45)</f>
        <v>6.2359683355435225</v>
      </c>
      <c r="D45" s="81">
        <v>1.53241</v>
      </c>
      <c r="E45" s="81">
        <v>9.7472110000000001</v>
      </c>
    </row>
    <row r="46" spans="1:5" x14ac:dyDescent="0.2">
      <c r="A46" s="80" t="s">
        <v>162</v>
      </c>
      <c r="B46" s="85">
        <f>LN('EX3 Niveaux '!B46)</f>
        <v>5.6036858581179159</v>
      </c>
      <c r="C46" s="85">
        <f>LN('EX3 Niveaux '!C46)</f>
        <v>6.2360309810229859</v>
      </c>
      <c r="D46" s="81">
        <v>1.061261</v>
      </c>
      <c r="E46" s="81">
        <v>9.9621809999999993</v>
      </c>
    </row>
    <row r="47" spans="1:5" x14ac:dyDescent="0.2">
      <c r="A47" s="80" t="s">
        <v>163</v>
      </c>
      <c r="B47" s="85">
        <f>LN('EX3 Niveaux '!B47)</f>
        <v>5.6072458764414996</v>
      </c>
      <c r="C47" s="85">
        <f>LN('EX3 Niveaux '!C47)</f>
        <v>6.2430478281336388</v>
      </c>
      <c r="D47" s="81">
        <v>0.80653330000000001</v>
      </c>
      <c r="E47" s="81">
        <v>10.06358</v>
      </c>
    </row>
    <row r="48" spans="1:5" x14ac:dyDescent="0.2">
      <c r="A48" s="80" t="s">
        <v>164</v>
      </c>
      <c r="B48" s="85">
        <f>LN('EX3 Niveaux '!B48)</f>
        <v>5.6060740881182358</v>
      </c>
      <c r="C48" s="85">
        <f>LN('EX3 Niveaux '!C48)</f>
        <v>6.2428961907411225</v>
      </c>
      <c r="D48" s="81">
        <v>0.93884029999999996</v>
      </c>
      <c r="E48" s="81">
        <v>9.8909929999999999</v>
      </c>
    </row>
    <row r="49" spans="1:7" x14ac:dyDescent="0.2">
      <c r="A49" s="80" t="s">
        <v>165</v>
      </c>
      <c r="B49" s="85">
        <f>LN('EX3 Niveaux '!B49)</f>
        <v>5.6132850283817399</v>
      </c>
      <c r="C49" s="85">
        <f>LN('EX3 Niveaux '!C49)</f>
        <v>6.2472475873649662</v>
      </c>
      <c r="D49" s="81">
        <v>0.6502038</v>
      </c>
      <c r="E49" s="81">
        <v>9.7726649999999999</v>
      </c>
    </row>
    <row r="50" spans="1:7" x14ac:dyDescent="0.2">
      <c r="A50" s="80" t="s">
        <v>166</v>
      </c>
      <c r="B50" s="85">
        <f>LN('EX3 Niveaux '!B50)</f>
        <v>5.6071577645687354</v>
      </c>
      <c r="C50" s="85">
        <f>LN('EX3 Niveaux '!C50)</f>
        <v>6.2477894574880892</v>
      </c>
      <c r="D50" s="81">
        <v>0.72700350000000002</v>
      </c>
      <c r="E50" s="81">
        <v>10.140040000000001</v>
      </c>
    </row>
    <row r="51" spans="1:7" x14ac:dyDescent="0.2">
      <c r="A51" s="80" t="s">
        <v>167</v>
      </c>
      <c r="B51" s="85">
        <f>LN('EX3 Niveaux '!B51)</f>
        <v>5.6132266416792946</v>
      </c>
      <c r="C51" s="85">
        <f>LN('EX3 Niveaux '!C51)</f>
        <v>6.2499810337485036</v>
      </c>
      <c r="D51" s="81">
        <v>0.62935189999999996</v>
      </c>
      <c r="E51" s="81">
        <v>10.218439999999999</v>
      </c>
    </row>
    <row r="52" spans="1:7" x14ac:dyDescent="0.2">
      <c r="A52" s="80" t="s">
        <v>168</v>
      </c>
      <c r="B52" s="85">
        <f>LN('EX3 Niveaux '!B52)</f>
        <v>5.6182608964559568</v>
      </c>
      <c r="C52" s="85">
        <f>LN('EX3 Niveaux '!C52)</f>
        <v>6.2554025725637645</v>
      </c>
      <c r="D52" s="81">
        <v>0.39813979999999999</v>
      </c>
      <c r="E52" s="81">
        <v>10.398099999999999</v>
      </c>
    </row>
    <row r="53" spans="1:7" x14ac:dyDescent="0.2">
      <c r="A53" s="80" t="s">
        <v>169</v>
      </c>
      <c r="B53" s="85">
        <f>LN('EX3 Niveaux '!B53)</f>
        <v>5.6205711410745511</v>
      </c>
      <c r="C53" s="85">
        <f>LN('EX3 Niveaux '!C53)</f>
        <v>6.2555830412452584</v>
      </c>
      <c r="D53" s="81">
        <v>0.27781499999999998</v>
      </c>
      <c r="E53" s="81">
        <v>10.45876</v>
      </c>
    </row>
    <row r="54" spans="1:7" x14ac:dyDescent="0.2">
      <c r="A54" s="80" t="s">
        <v>170</v>
      </c>
      <c r="B54" s="85">
        <f>LN('EX3 Niveaux '!B54)</f>
        <v>5.6239416910390743</v>
      </c>
      <c r="C54" s="85">
        <f>LN('EX3 Niveaux '!C54)</f>
        <v>6.2593309546785942</v>
      </c>
      <c r="D54" s="81">
        <v>-0.2405854</v>
      </c>
      <c r="E54" s="81">
        <v>10.3192</v>
      </c>
    </row>
    <row r="55" spans="1:7" x14ac:dyDescent="0.2">
      <c r="A55" s="80" t="s">
        <v>171</v>
      </c>
      <c r="B55" s="85">
        <f>LN('EX3 Niveaux '!B55)</f>
        <v>5.6258389510421845</v>
      </c>
      <c r="C55" s="85">
        <f>LN('EX3 Niveaux '!C55)</f>
        <v>6.2593137418060429</v>
      </c>
      <c r="D55" s="81">
        <v>0.2129075</v>
      </c>
      <c r="E55" s="81">
        <v>10.456939999999999</v>
      </c>
    </row>
    <row r="56" spans="1:7" x14ac:dyDescent="0.2">
      <c r="A56" s="80" t="s">
        <v>172</v>
      </c>
      <c r="B56" s="85">
        <f>LN('EX3 Niveaux '!B56)</f>
        <v>5.6301897543528279</v>
      </c>
      <c r="C56" s="85">
        <f>LN('EX3 Niveaux '!C56)</f>
        <v>6.263280160379737</v>
      </c>
      <c r="D56" s="81">
        <v>8.3311120000000002E-2</v>
      </c>
      <c r="E56" s="81">
        <v>10.48573</v>
      </c>
    </row>
    <row r="57" spans="1:7" x14ac:dyDescent="0.2">
      <c r="A57" s="80" t="s">
        <v>173</v>
      </c>
      <c r="B57" s="85">
        <f>LN('EX3 Niveaux '!B57)</f>
        <v>5.6324117783832852</v>
      </c>
      <c r="C57" s="85">
        <f>LN('EX3 Niveaux '!C57)</f>
        <v>6.2657478810274112</v>
      </c>
      <c r="D57" s="81">
        <v>9.3461069999999993E-2</v>
      </c>
      <c r="E57" s="81">
        <v>10.189170000000001</v>
      </c>
    </row>
    <row r="58" spans="1:7" x14ac:dyDescent="0.2">
      <c r="A58" s="80" t="s">
        <v>174</v>
      </c>
      <c r="B58" s="85">
        <f>LN('EX3 Niveaux '!B58)</f>
        <v>5.6451712412789545</v>
      </c>
      <c r="C58" s="85">
        <f>LN('EX3 Niveaux '!C58)</f>
        <v>6.2716158342441108</v>
      </c>
      <c r="D58" s="81">
        <v>-4.0194269999999997E-2</v>
      </c>
      <c r="E58" s="81">
        <v>10.18552</v>
      </c>
    </row>
    <row r="59" spans="1:7" x14ac:dyDescent="0.2">
      <c r="A59" s="80" t="s">
        <v>175</v>
      </c>
      <c r="B59" s="85">
        <f>LN('EX3 Niveaux '!B59)</f>
        <v>5.6491573199922538</v>
      </c>
      <c r="C59" s="85">
        <f>LN('EX3 Niveaux '!C59)</f>
        <v>6.2711037371196552</v>
      </c>
      <c r="D59" s="81">
        <v>-6.639224E-3</v>
      </c>
      <c r="E59" s="81">
        <v>9.9754100000000001</v>
      </c>
    </row>
    <row r="60" spans="1:7" x14ac:dyDescent="0.2">
      <c r="A60" s="80" t="s">
        <v>176</v>
      </c>
      <c r="B60" s="85">
        <f>LN('EX3 Niveaux '!B60)</f>
        <v>5.647194486327975</v>
      </c>
      <c r="C60" s="85">
        <f>LN('EX3 Niveaux '!C60)</f>
        <v>6.2725127892837156</v>
      </c>
      <c r="D60" s="81">
        <v>0.27969240000000001</v>
      </c>
      <c r="E60" s="81">
        <v>10.099399999999999</v>
      </c>
    </row>
    <row r="61" spans="1:7" x14ac:dyDescent="0.2">
      <c r="A61" s="80" t="s">
        <v>177</v>
      </c>
      <c r="B61" s="85">
        <f>LN('EX3 Niveaux '!B61)</f>
        <v>5.654704269006805</v>
      </c>
      <c r="C61" s="85">
        <f>LN('EX3 Niveaux '!C61)</f>
        <v>6.2771527581385147</v>
      </c>
      <c r="D61" s="81">
        <v>0.50021680000000002</v>
      </c>
      <c r="E61" s="81">
        <v>9.9540290000000002</v>
      </c>
    </row>
    <row r="63" spans="1:7" x14ac:dyDescent="0.2">
      <c r="A63" s="120" t="s">
        <v>267</v>
      </c>
    </row>
    <row r="64" spans="1:7" x14ac:dyDescent="0.2">
      <c r="A64" s="120" t="s">
        <v>263</v>
      </c>
      <c r="B64" s="73"/>
      <c r="C64" s="73"/>
      <c r="D64" s="73"/>
      <c r="E64" s="73"/>
      <c r="F64" s="73"/>
      <c r="G64" s="73"/>
    </row>
    <row r="65" spans="1:7" x14ac:dyDescent="0.2">
      <c r="A65" s="120"/>
      <c r="B65" s="73"/>
      <c r="C65" s="57"/>
      <c r="D65" s="57" t="s">
        <v>262</v>
      </c>
      <c r="E65" s="57" t="s">
        <v>258</v>
      </c>
      <c r="F65" s="57" t="s">
        <v>256</v>
      </c>
      <c r="G65" s="73"/>
    </row>
    <row r="66" spans="1:7" x14ac:dyDescent="0.2">
      <c r="A66" s="120"/>
      <c r="B66" s="73"/>
      <c r="C66" s="121" t="s">
        <v>257</v>
      </c>
      <c r="D66" s="121" t="s">
        <v>341</v>
      </c>
      <c r="E66" s="121" t="s">
        <v>332</v>
      </c>
      <c r="F66" s="121" t="s">
        <v>342</v>
      </c>
      <c r="G66" s="73"/>
    </row>
    <row r="67" spans="1:7" x14ac:dyDescent="0.2">
      <c r="A67" s="120"/>
      <c r="B67" s="73"/>
      <c r="C67" s="121" t="s">
        <v>259</v>
      </c>
      <c r="D67" s="121" t="s">
        <v>343</v>
      </c>
      <c r="E67" s="121" t="s">
        <v>332</v>
      </c>
      <c r="F67" s="121" t="s">
        <v>342</v>
      </c>
      <c r="G67" s="73"/>
    </row>
    <row r="68" spans="1:7" x14ac:dyDescent="0.2">
      <c r="C68" s="121" t="s">
        <v>260</v>
      </c>
      <c r="D68" s="121" t="s">
        <v>182</v>
      </c>
      <c r="E68" s="121" t="s">
        <v>357</v>
      </c>
      <c r="F68" s="121" t="s">
        <v>358</v>
      </c>
    </row>
    <row r="69" spans="1:7" x14ac:dyDescent="0.2">
      <c r="C69" s="121" t="s">
        <v>261</v>
      </c>
      <c r="D69" s="121" t="s">
        <v>337</v>
      </c>
      <c r="E69" s="121" t="s">
        <v>357</v>
      </c>
      <c r="F69" s="121" t="s">
        <v>361</v>
      </c>
    </row>
    <row r="70" spans="1:7" x14ac:dyDescent="0.2">
      <c r="C70" s="73"/>
      <c r="D70" s="73"/>
      <c r="E70" s="73"/>
      <c r="F70" s="73"/>
    </row>
    <row r="71" spans="1:7" x14ac:dyDescent="0.2">
      <c r="A71" s="120" t="s">
        <v>269</v>
      </c>
      <c r="B71" s="118"/>
    </row>
    <row r="72" spans="1:7" x14ac:dyDescent="0.2">
      <c r="A72" s="120"/>
      <c r="B72" s="118"/>
    </row>
    <row r="73" spans="1:7" x14ac:dyDescent="0.2">
      <c r="A73" s="120" t="s">
        <v>264</v>
      </c>
    </row>
    <row r="74" spans="1:7" x14ac:dyDescent="0.2">
      <c r="A74" s="73" t="s">
        <v>265</v>
      </c>
    </row>
    <row r="75" spans="1:7" x14ac:dyDescent="0.2">
      <c r="B75" s="83"/>
    </row>
    <row r="76" spans="1:7" x14ac:dyDescent="0.2">
      <c r="A76" s="120" t="s">
        <v>270</v>
      </c>
    </row>
    <row r="78" spans="1:7" x14ac:dyDescent="0.2">
      <c r="A78" t="s">
        <v>274</v>
      </c>
    </row>
    <row r="79" spans="1:7" ht="13.5" thickBot="1" x14ac:dyDescent="0.25"/>
    <row r="80" spans="1:7" x14ac:dyDescent="0.2">
      <c r="A80" s="126" t="s">
        <v>275</v>
      </c>
      <c r="B80" s="126"/>
    </row>
    <row r="81" spans="1:13" x14ac:dyDescent="0.2">
      <c r="A81" t="s">
        <v>276</v>
      </c>
      <c r="B81">
        <v>0.9729126947483161</v>
      </c>
    </row>
    <row r="82" spans="1:13" x14ac:dyDescent="0.2">
      <c r="A82" t="s">
        <v>277</v>
      </c>
      <c r="B82" s="134">
        <v>0.94655911160243</v>
      </c>
      <c r="H82" t="s">
        <v>354</v>
      </c>
    </row>
    <row r="83" spans="1:13" x14ac:dyDescent="0.2">
      <c r="A83" t="s">
        <v>277</v>
      </c>
      <c r="B83" s="134">
        <v>0.9434759834256472</v>
      </c>
      <c r="I83" t="s">
        <v>348</v>
      </c>
    </row>
    <row r="84" spans="1:13" x14ac:dyDescent="0.2">
      <c r="A84" t="s">
        <v>278</v>
      </c>
      <c r="B84">
        <v>1.0811657412436436E-2</v>
      </c>
      <c r="I84" t="s">
        <v>349</v>
      </c>
    </row>
    <row r="85" spans="1:13" ht="13.5" thickBot="1" x14ac:dyDescent="0.25">
      <c r="A85" s="77" t="s">
        <v>279</v>
      </c>
      <c r="B85" s="77">
        <v>56</v>
      </c>
    </row>
    <row r="87" spans="1:13" ht="13.5" thickBot="1" x14ac:dyDescent="0.25">
      <c r="A87" t="s">
        <v>280</v>
      </c>
    </row>
    <row r="88" spans="1:13" x14ac:dyDescent="0.2">
      <c r="A88" s="125"/>
      <c r="B88" s="125" t="s">
        <v>285</v>
      </c>
      <c r="C88" s="125" t="s">
        <v>286</v>
      </c>
      <c r="D88" s="125" t="s">
        <v>287</v>
      </c>
      <c r="E88" s="125" t="s">
        <v>288</v>
      </c>
      <c r="F88" s="125" t="s">
        <v>289</v>
      </c>
    </row>
    <row r="89" spans="1:13" x14ac:dyDescent="0.2">
      <c r="A89" t="s">
        <v>281</v>
      </c>
      <c r="B89">
        <v>3</v>
      </c>
      <c r="C89">
        <v>0.10766188178344133</v>
      </c>
      <c r="D89">
        <v>3.5887293927813778E-2</v>
      </c>
      <c r="E89">
        <v>307.01257207870151</v>
      </c>
      <c r="F89">
        <v>4.7793526155021195E-33</v>
      </c>
    </row>
    <row r="90" spans="1:13" x14ac:dyDescent="0.2">
      <c r="A90" t="s">
        <v>282</v>
      </c>
      <c r="B90">
        <v>52</v>
      </c>
      <c r="C90">
        <v>6.0783806722023706E-3</v>
      </c>
      <c r="D90">
        <v>1.1689193600389175E-4</v>
      </c>
    </row>
    <row r="91" spans="1:13" ht="13.5" thickBot="1" x14ac:dyDescent="0.25">
      <c r="A91" s="77" t="s">
        <v>283</v>
      </c>
      <c r="B91" s="77">
        <v>55</v>
      </c>
      <c r="C91" s="77">
        <v>0.1137402624556437</v>
      </c>
      <c r="D91" s="77"/>
      <c r="E91" s="77"/>
      <c r="F91" s="77"/>
    </row>
    <row r="92" spans="1:13" ht="13.5" thickBot="1" x14ac:dyDescent="0.25">
      <c r="K92" s="77"/>
      <c r="L92" s="77"/>
      <c r="M92" s="77"/>
    </row>
    <row r="93" spans="1:13" x14ac:dyDescent="0.2">
      <c r="A93" s="125"/>
      <c r="B93" s="125" t="s">
        <v>290</v>
      </c>
      <c r="C93" s="125" t="s">
        <v>278</v>
      </c>
      <c r="D93" s="125" t="s">
        <v>291</v>
      </c>
      <c r="E93" s="125" t="s">
        <v>292</v>
      </c>
      <c r="F93" s="125" t="s">
        <v>293</v>
      </c>
      <c r="G93" s="125" t="s">
        <v>294</v>
      </c>
      <c r="H93" s="125" t="s">
        <v>295</v>
      </c>
      <c r="I93" s="125" t="s">
        <v>296</v>
      </c>
    </row>
    <row r="94" spans="1:13" x14ac:dyDescent="0.2">
      <c r="A94" t="s">
        <v>284</v>
      </c>
      <c r="B94">
        <v>-1.0582846947720188</v>
      </c>
      <c r="C94">
        <v>0.27761749876350472</v>
      </c>
      <c r="D94" s="134">
        <v>-3.8120244562593104</v>
      </c>
      <c r="E94">
        <v>3.6675475033568807E-4</v>
      </c>
      <c r="F94">
        <v>-1.6153649616950223</v>
      </c>
      <c r="G94">
        <v>-0.50120442784901542</v>
      </c>
      <c r="H94">
        <v>-1.6153649616950223</v>
      </c>
      <c r="I94">
        <v>-0.50120442784901542</v>
      </c>
    </row>
    <row r="95" spans="1:13" x14ac:dyDescent="0.2">
      <c r="A95" t="s">
        <v>344</v>
      </c>
      <c r="B95" s="134">
        <v>1.0730354455506887</v>
      </c>
      <c r="C95">
        <v>4.5884125834678616E-2</v>
      </c>
      <c r="D95" s="134">
        <v>23.385766341432678</v>
      </c>
      <c r="E95">
        <v>2.9228000696654038E-29</v>
      </c>
      <c r="F95">
        <v>0.98096221104148251</v>
      </c>
      <c r="G95">
        <v>1.1651086800598949</v>
      </c>
      <c r="H95">
        <v>0.98096221104148251</v>
      </c>
      <c r="I95">
        <v>1.1651086800598949</v>
      </c>
    </row>
    <row r="96" spans="1:13" x14ac:dyDescent="0.2">
      <c r="A96" t="s">
        <v>345</v>
      </c>
      <c r="B96" s="134">
        <v>-7.3435612973776713E-3</v>
      </c>
      <c r="C96">
        <v>2.3235110553017466E-3</v>
      </c>
      <c r="D96" s="134">
        <v>-3.1605450211313877</v>
      </c>
      <c r="E96">
        <v>2.6255394335032941E-3</v>
      </c>
      <c r="F96">
        <v>-1.2006027333024428E-2</v>
      </c>
      <c r="G96">
        <v>-2.6810952617309144E-3</v>
      </c>
      <c r="H96">
        <v>-1.2006027333024428E-2</v>
      </c>
      <c r="I96">
        <v>-2.6810952617309144E-3</v>
      </c>
    </row>
    <row r="97" spans="1:9" ht="13.5" thickBot="1" x14ac:dyDescent="0.25">
      <c r="A97" s="77" t="s">
        <v>346</v>
      </c>
      <c r="B97" s="138">
        <v>-2.3250297045576285E-3</v>
      </c>
      <c r="C97" s="77">
        <v>2.3492291572474885E-3</v>
      </c>
      <c r="D97" s="138">
        <v>-0.98969898163608117</v>
      </c>
      <c r="E97" s="77">
        <v>0.32690431994567715</v>
      </c>
      <c r="F97" s="77">
        <v>-7.0391028873060587E-3</v>
      </c>
      <c r="G97" s="77">
        <v>2.3890434781908016E-3</v>
      </c>
      <c r="H97" s="77">
        <v>-7.0391028873060587E-3</v>
      </c>
      <c r="I97" s="77">
        <v>2.3890434781908016E-3</v>
      </c>
    </row>
    <row r="101" spans="1:9" x14ac:dyDescent="0.2">
      <c r="A101" t="s">
        <v>301</v>
      </c>
    </row>
    <row r="102" spans="1:9" ht="13.5" thickBot="1" x14ac:dyDescent="0.25"/>
    <row r="103" spans="1:9" x14ac:dyDescent="0.2">
      <c r="A103" s="125" t="s">
        <v>302</v>
      </c>
      <c r="B103" s="125" t="s">
        <v>347</v>
      </c>
      <c r="C103" s="125" t="s">
        <v>282</v>
      </c>
    </row>
    <row r="104" spans="1:9" x14ac:dyDescent="0.2">
      <c r="A104">
        <v>1</v>
      </c>
      <c r="B104">
        <v>5.482123603227314</v>
      </c>
      <c r="C104">
        <v>-1.7930607631511108E-3</v>
      </c>
    </row>
    <row r="105" spans="1:9" x14ac:dyDescent="0.2">
      <c r="A105">
        <v>2</v>
      </c>
      <c r="B105">
        <v>5.4832107911436188</v>
      </c>
      <c r="C105">
        <v>-3.5056369617185723E-3</v>
      </c>
    </row>
    <row r="106" spans="1:9" x14ac:dyDescent="0.2">
      <c r="A106">
        <v>3</v>
      </c>
      <c r="B106">
        <v>5.4908097884628067</v>
      </c>
      <c r="C106">
        <v>-6.0839825603764552E-4</v>
      </c>
    </row>
    <row r="107" spans="1:9" x14ac:dyDescent="0.2">
      <c r="A107">
        <v>4</v>
      </c>
      <c r="B107">
        <v>5.4959122294743503</v>
      </c>
      <c r="C107">
        <v>-4.5394539293894809E-3</v>
      </c>
    </row>
    <row r="108" spans="1:9" x14ac:dyDescent="0.2">
      <c r="A108">
        <v>5</v>
      </c>
      <c r="B108">
        <v>5.5084564651559367</v>
      </c>
      <c r="C108">
        <v>-1.054671158410958E-2</v>
      </c>
    </row>
    <row r="109" spans="1:9" x14ac:dyDescent="0.2">
      <c r="A109">
        <v>6</v>
      </c>
      <c r="B109">
        <v>5.5103645151996279</v>
      </c>
      <c r="C109">
        <v>-7.9804081021190854E-3</v>
      </c>
    </row>
    <row r="110" spans="1:9" x14ac:dyDescent="0.2">
      <c r="A110">
        <v>7</v>
      </c>
      <c r="B110">
        <v>5.5149041496305662</v>
      </c>
      <c r="C110">
        <v>-1.0536492714513734E-2</v>
      </c>
    </row>
    <row r="111" spans="1:9" x14ac:dyDescent="0.2">
      <c r="A111">
        <v>8</v>
      </c>
      <c r="B111">
        <v>5.5232978400176416</v>
      </c>
      <c r="C111">
        <v>-6.318951459262756E-3</v>
      </c>
    </row>
    <row r="112" spans="1:9" x14ac:dyDescent="0.2">
      <c r="A112">
        <v>9</v>
      </c>
      <c r="B112">
        <v>5.5295025233166006</v>
      </c>
      <c r="C112">
        <v>-5.7482372347452682E-3</v>
      </c>
    </row>
    <row r="113" spans="1:3" x14ac:dyDescent="0.2">
      <c r="A113">
        <v>10</v>
      </c>
      <c r="B113">
        <v>5.5311404130689308</v>
      </c>
      <c r="C113">
        <v>-3.3475841336532142E-3</v>
      </c>
    </row>
    <row r="114" spans="1:3" x14ac:dyDescent="0.2">
      <c r="A114">
        <v>11</v>
      </c>
      <c r="B114">
        <v>5.5349826067684136</v>
      </c>
      <c r="C114">
        <v>-1.442931690969651E-3</v>
      </c>
    </row>
    <row r="115" spans="1:3" x14ac:dyDescent="0.2">
      <c r="A115">
        <v>12</v>
      </c>
      <c r="B115">
        <v>5.5432176171898622</v>
      </c>
      <c r="C115">
        <v>-3.4061061150225669E-3</v>
      </c>
    </row>
    <row r="116" spans="1:3" x14ac:dyDescent="0.2">
      <c r="A116">
        <v>13</v>
      </c>
      <c r="B116">
        <v>5.551312117050017</v>
      </c>
      <c r="C116">
        <v>-1.6797666656733767E-3</v>
      </c>
    </row>
    <row r="117" spans="1:3" x14ac:dyDescent="0.2">
      <c r="A117">
        <v>14</v>
      </c>
      <c r="B117">
        <v>5.5604874648435096</v>
      </c>
      <c r="C117">
        <v>-6.1605980236816293E-3</v>
      </c>
    </row>
    <row r="118" spans="1:3" x14ac:dyDescent="0.2">
      <c r="A118">
        <v>15</v>
      </c>
      <c r="B118">
        <v>5.5627523422709002</v>
      </c>
      <c r="C118">
        <v>-8.2203508177878248E-3</v>
      </c>
    </row>
    <row r="119" spans="1:3" x14ac:dyDescent="0.2">
      <c r="A119">
        <v>16</v>
      </c>
      <c r="B119">
        <v>5.5739822925539437</v>
      </c>
      <c r="C119">
        <v>-1.4008604378516587E-2</v>
      </c>
    </row>
    <row r="120" spans="1:3" x14ac:dyDescent="0.2">
      <c r="A120">
        <v>17</v>
      </c>
      <c r="B120">
        <v>5.5832837840759391</v>
      </c>
      <c r="C120">
        <v>-1.6092616907597446E-2</v>
      </c>
    </row>
    <row r="121" spans="1:3" x14ac:dyDescent="0.2">
      <c r="A121">
        <v>18</v>
      </c>
      <c r="B121">
        <v>5.5916024323174698</v>
      </c>
      <c r="C121">
        <v>-1.6832053897302579E-2</v>
      </c>
    </row>
    <row r="122" spans="1:3" x14ac:dyDescent="0.2">
      <c r="A122">
        <v>19</v>
      </c>
      <c r="B122">
        <v>5.5951656201411755</v>
      </c>
      <c r="C122">
        <v>-1.1447531443182335E-2</v>
      </c>
    </row>
    <row r="123" spans="1:3" x14ac:dyDescent="0.2">
      <c r="A123">
        <v>20</v>
      </c>
      <c r="B123">
        <v>5.5913639751724586</v>
      </c>
      <c r="C123">
        <v>-4.5798441239908172E-3</v>
      </c>
    </row>
    <row r="124" spans="1:3" x14ac:dyDescent="0.2">
      <c r="A124">
        <v>21</v>
      </c>
      <c r="B124">
        <v>5.591598452595953</v>
      </c>
      <c r="C124">
        <v>-8.677497268238632E-3</v>
      </c>
    </row>
    <row r="125" spans="1:3" x14ac:dyDescent="0.2">
      <c r="A125">
        <v>22</v>
      </c>
      <c r="B125">
        <v>5.5838264335250445</v>
      </c>
      <c r="C125">
        <v>2.7495531668186857E-4</v>
      </c>
    </row>
    <row r="126" spans="1:3" x14ac:dyDescent="0.2">
      <c r="A126">
        <v>23</v>
      </c>
      <c r="B126">
        <v>5.5805412672279306</v>
      </c>
      <c r="C126">
        <v>1.8454035768096233E-3</v>
      </c>
    </row>
    <row r="127" spans="1:3" x14ac:dyDescent="0.2">
      <c r="A127">
        <v>24</v>
      </c>
      <c r="B127">
        <v>5.5749807250619723</v>
      </c>
      <c r="C127">
        <v>4.39809593297813E-3</v>
      </c>
    </row>
    <row r="128" spans="1:3" x14ac:dyDescent="0.2">
      <c r="A128">
        <v>25</v>
      </c>
      <c r="B128">
        <v>5.5634987048945757</v>
      </c>
      <c r="C128">
        <v>1.4501323968086233E-2</v>
      </c>
    </row>
    <row r="129" spans="1:3" x14ac:dyDescent="0.2">
      <c r="A129">
        <v>26</v>
      </c>
      <c r="B129">
        <v>5.5663577153838011</v>
      </c>
      <c r="C129">
        <v>1.6111750585748652E-2</v>
      </c>
    </row>
    <row r="130" spans="1:3" x14ac:dyDescent="0.2">
      <c r="A130">
        <v>27</v>
      </c>
      <c r="B130">
        <v>5.5701155747201243</v>
      </c>
      <c r="C130">
        <v>1.2884370291954994E-2</v>
      </c>
    </row>
    <row r="131" spans="1:3" x14ac:dyDescent="0.2">
      <c r="A131">
        <v>28</v>
      </c>
      <c r="B131">
        <v>5.5701408427171399</v>
      </c>
      <c r="C131">
        <v>2.0954340894774326E-2</v>
      </c>
    </row>
    <row r="132" spans="1:3" x14ac:dyDescent="0.2">
      <c r="A132">
        <v>29</v>
      </c>
      <c r="B132">
        <v>5.5683011378225213</v>
      </c>
      <c r="C132">
        <v>2.6644415102099472E-2</v>
      </c>
    </row>
    <row r="133" spans="1:3" x14ac:dyDescent="0.2">
      <c r="A133">
        <v>30</v>
      </c>
      <c r="B133">
        <v>5.5727865484954258</v>
      </c>
      <c r="C133">
        <v>2.4790609314447209E-2</v>
      </c>
    </row>
    <row r="134" spans="1:3" x14ac:dyDescent="0.2">
      <c r="A134">
        <v>31</v>
      </c>
      <c r="B134">
        <v>5.5801954432402168</v>
      </c>
      <c r="C134">
        <v>2.1668732674081426E-2</v>
      </c>
    </row>
    <row r="135" spans="1:3" x14ac:dyDescent="0.2">
      <c r="A135">
        <v>32</v>
      </c>
      <c r="B135">
        <v>5.5856355026099624</v>
      </c>
      <c r="C135">
        <v>2.2080172744225024E-2</v>
      </c>
    </row>
    <row r="136" spans="1:3" x14ac:dyDescent="0.2">
      <c r="A136">
        <v>33</v>
      </c>
      <c r="B136">
        <v>5.5960351097636263</v>
      </c>
      <c r="C136">
        <v>1.7479783126768567E-2</v>
      </c>
    </row>
    <row r="137" spans="1:3" x14ac:dyDescent="0.2">
      <c r="A137">
        <v>34</v>
      </c>
      <c r="B137">
        <v>5.5941980743575597</v>
      </c>
      <c r="C137">
        <v>7.0753708426085637E-3</v>
      </c>
    </row>
    <row r="138" spans="1:3" x14ac:dyDescent="0.2">
      <c r="A138">
        <v>35</v>
      </c>
      <c r="B138">
        <v>5.5958741245453352</v>
      </c>
      <c r="C138">
        <v>7.1299132703064316E-3</v>
      </c>
    </row>
    <row r="139" spans="1:3" x14ac:dyDescent="0.2">
      <c r="A139">
        <v>36</v>
      </c>
      <c r="B139">
        <v>5.5941853918289581</v>
      </c>
      <c r="C139">
        <v>5.6059994392434476E-3</v>
      </c>
    </row>
    <row r="140" spans="1:3" x14ac:dyDescent="0.2">
      <c r="A140">
        <v>37</v>
      </c>
      <c r="B140">
        <v>5.5955915094161037</v>
      </c>
      <c r="C140">
        <v>8.0501366164318355E-3</v>
      </c>
    </row>
    <row r="141" spans="1:3" x14ac:dyDescent="0.2">
      <c r="A141">
        <v>38</v>
      </c>
      <c r="B141">
        <v>5.5963648963567971</v>
      </c>
      <c r="C141">
        <v>4.7792799694734711E-3</v>
      </c>
    </row>
    <row r="142" spans="1:3" x14ac:dyDescent="0.2">
      <c r="A142">
        <v>39</v>
      </c>
      <c r="B142">
        <v>5.5977042394261725</v>
      </c>
      <c r="C142">
        <v>2.7748614634210966E-3</v>
      </c>
    </row>
    <row r="143" spans="1:3" x14ac:dyDescent="0.2">
      <c r="A143">
        <v>40</v>
      </c>
      <c r="B143">
        <v>5.5992144647186057</v>
      </c>
      <c r="C143">
        <v>3.1847596487901697E-3</v>
      </c>
    </row>
    <row r="144" spans="1:3" x14ac:dyDescent="0.2">
      <c r="A144">
        <v>41</v>
      </c>
      <c r="B144">
        <v>5.6022417854646838</v>
      </c>
      <c r="C144">
        <v>1.444072653232098E-3</v>
      </c>
    </row>
    <row r="145" spans="1:3" x14ac:dyDescent="0.2">
      <c r="A145">
        <v>42</v>
      </c>
      <c r="B145">
        <v>5.6114059639225022</v>
      </c>
      <c r="C145">
        <v>-4.1600874810026056E-3</v>
      </c>
    </row>
    <row r="146" spans="1:3" x14ac:dyDescent="0.2">
      <c r="A146">
        <v>43</v>
      </c>
      <c r="B146">
        <v>5.6106729169625087</v>
      </c>
      <c r="C146">
        <v>-4.5988288442728731E-3</v>
      </c>
    </row>
    <row r="147" spans="1:3" x14ac:dyDescent="0.2">
      <c r="A147">
        <v>44</v>
      </c>
      <c r="B147">
        <v>5.6177368557228338</v>
      </c>
      <c r="C147">
        <v>-4.4518273410938392E-3</v>
      </c>
    </row>
    <row r="148" spans="1:3" x14ac:dyDescent="0.2">
      <c r="A148">
        <v>45</v>
      </c>
      <c r="B148">
        <v>5.616900160479549</v>
      </c>
      <c r="C148">
        <v>-9.742395910813606E-3</v>
      </c>
    </row>
    <row r="149" spans="1:3" x14ac:dyDescent="0.2">
      <c r="A149">
        <v>46</v>
      </c>
      <c r="B149">
        <v>5.61978662767015</v>
      </c>
      <c r="C149">
        <v>-6.5599859908553881E-3</v>
      </c>
    </row>
    <row r="150" spans="1:3" x14ac:dyDescent="0.2">
      <c r="A150">
        <v>47</v>
      </c>
      <c r="B150">
        <v>5.6268843363806784</v>
      </c>
      <c r="C150">
        <v>-8.6234399247215876E-3</v>
      </c>
    </row>
    <row r="151" spans="1:3" x14ac:dyDescent="0.2">
      <c r="A151">
        <v>48</v>
      </c>
      <c r="B151">
        <v>5.6278205619152502</v>
      </c>
      <c r="C151">
        <v>-7.2494208406990168E-3</v>
      </c>
    </row>
    <row r="152" spans="1:3" x14ac:dyDescent="0.2">
      <c r="A152">
        <v>49</v>
      </c>
      <c r="B152">
        <v>5.6359735921356275</v>
      </c>
      <c r="C152">
        <v>-1.2031901096553277E-2</v>
      </c>
    </row>
    <row r="153" spans="1:3" x14ac:dyDescent="0.2">
      <c r="A153">
        <v>50</v>
      </c>
      <c r="B153">
        <v>5.6323046196126789</v>
      </c>
      <c r="C153">
        <v>-6.465668570494465E-3</v>
      </c>
    </row>
    <row r="154" spans="1:3" x14ac:dyDescent="0.2">
      <c r="A154">
        <v>51</v>
      </c>
      <c r="B154">
        <v>5.6374454886893979</v>
      </c>
      <c r="C154">
        <v>-7.2557343365700078E-3</v>
      </c>
    </row>
    <row r="155" spans="1:3" x14ac:dyDescent="0.2">
      <c r="A155">
        <v>52</v>
      </c>
      <c r="B155">
        <v>5.640708414443262</v>
      </c>
      <c r="C155">
        <v>-8.2966360599767697E-3</v>
      </c>
    </row>
    <row r="156" spans="1:3" x14ac:dyDescent="0.2">
      <c r="A156">
        <v>53</v>
      </c>
      <c r="B156">
        <v>5.647994928778048</v>
      </c>
      <c r="C156">
        <v>-2.8236874990934524E-3</v>
      </c>
    </row>
    <row r="157" spans="1:3" x14ac:dyDescent="0.2">
      <c r="A157">
        <v>54</v>
      </c>
      <c r="B157">
        <v>5.6476875288660295</v>
      </c>
      <c r="C157">
        <v>1.4697911262242513E-3</v>
      </c>
    </row>
    <row r="158" spans="1:3" x14ac:dyDescent="0.2">
      <c r="A158">
        <v>55</v>
      </c>
      <c r="B158">
        <v>5.6468085175174059</v>
      </c>
      <c r="C158">
        <v>3.8596881056918164E-4</v>
      </c>
    </row>
    <row r="159" spans="1:3" ht="13.5" thickBot="1" x14ac:dyDescent="0.25">
      <c r="A159" s="77">
        <v>56</v>
      </c>
      <c r="B159" s="77">
        <v>5.6505059260090711</v>
      </c>
      <c r="C159" s="77">
        <v>4.1983429977339171E-3</v>
      </c>
    </row>
  </sheetData>
  <mergeCells count="2">
    <mergeCell ref="C1:C3"/>
    <mergeCell ref="B2:B3"/>
  </mergeCells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C000"/>
  </sheetPr>
  <dimension ref="A1:M158"/>
  <sheetViews>
    <sheetView workbookViewId="0">
      <pane ySplit="4" topLeftCell="A90" activePane="bottomLeft" state="frozen"/>
      <selection pane="bottomLeft" activeCell="F68" sqref="F68"/>
    </sheetView>
  </sheetViews>
  <sheetFormatPr baseColWidth="10" defaultRowHeight="12.75" x14ac:dyDescent="0.2"/>
  <cols>
    <col min="1" max="1" width="14.140625" customWidth="1"/>
    <col min="2" max="5" width="16.42578125" customWidth="1"/>
    <col min="6" max="6" width="32.7109375" customWidth="1"/>
  </cols>
  <sheetData>
    <row r="1" spans="1:6" ht="86.25" customHeight="1" x14ac:dyDescent="0.2">
      <c r="A1" s="67"/>
      <c r="B1" s="122" t="s">
        <v>180</v>
      </c>
      <c r="C1" s="149" t="s">
        <v>184</v>
      </c>
      <c r="D1" s="123" t="s">
        <v>183</v>
      </c>
      <c r="E1" s="123" t="s">
        <v>181</v>
      </c>
    </row>
    <row r="2" spans="1:6" ht="12.75" customHeight="1" x14ac:dyDescent="0.2">
      <c r="A2" s="67"/>
      <c r="B2" s="152" t="s">
        <v>178</v>
      </c>
      <c r="C2" s="150"/>
      <c r="D2" s="67"/>
      <c r="E2" s="67"/>
      <c r="F2" s="69" t="s">
        <v>266</v>
      </c>
    </row>
    <row r="3" spans="1:6" x14ac:dyDescent="0.2">
      <c r="A3" s="67"/>
      <c r="B3" s="151"/>
      <c r="C3" s="151"/>
      <c r="D3" s="67"/>
      <c r="E3" s="67"/>
    </row>
    <row r="4" spans="1:6" x14ac:dyDescent="0.2">
      <c r="A4" s="67"/>
      <c r="B4" s="124" t="s">
        <v>271</v>
      </c>
      <c r="C4" s="124" t="s">
        <v>271</v>
      </c>
      <c r="D4" s="67"/>
      <c r="E4" s="67"/>
    </row>
    <row r="5" spans="1:6" x14ac:dyDescent="0.2">
      <c r="B5" s="84" t="s">
        <v>188</v>
      </c>
      <c r="C5" s="82" t="s">
        <v>189</v>
      </c>
      <c r="D5" s="83" t="s">
        <v>182</v>
      </c>
      <c r="E5" s="83" t="s">
        <v>181</v>
      </c>
    </row>
    <row r="6" spans="1:6" x14ac:dyDescent="0.2">
      <c r="A6" s="80" t="s">
        <v>123</v>
      </c>
      <c r="B6" s="85">
        <v>0.30703552000000001</v>
      </c>
      <c r="C6" s="85">
        <v>-0.18402083999999999</v>
      </c>
      <c r="D6" s="81">
        <v>1.9128540000000001</v>
      </c>
      <c r="E6" s="81">
        <v>8.0437969999999996</v>
      </c>
    </row>
    <row r="7" spans="1:6" x14ac:dyDescent="0.2">
      <c r="A7" s="80" t="s">
        <v>124</v>
      </c>
      <c r="B7" s="85">
        <v>-6.2606869999999995E-2</v>
      </c>
      <c r="C7" s="85">
        <v>0.70971015000000004</v>
      </c>
      <c r="D7" s="81">
        <v>1.9322699999999999</v>
      </c>
      <c r="E7" s="81">
        <v>7.9778159999999998</v>
      </c>
    </row>
    <row r="8" spans="1:6" x14ac:dyDescent="0.2">
      <c r="A8" s="80" t="s">
        <v>125</v>
      </c>
      <c r="B8" s="85">
        <v>1.05517785</v>
      </c>
      <c r="C8" s="85">
        <v>0.75067731999999998</v>
      </c>
      <c r="D8" s="81">
        <v>2.184437</v>
      </c>
      <c r="E8" s="81">
        <v>8.4381609999999991</v>
      </c>
    </row>
    <row r="9" spans="1:6" x14ac:dyDescent="0.2">
      <c r="A9" s="80" t="s">
        <v>126</v>
      </c>
      <c r="B9" s="85">
        <v>0.11742018</v>
      </c>
      <c r="C9" s="85">
        <v>0.92575498000000001</v>
      </c>
      <c r="D9" s="81">
        <v>1.800087</v>
      </c>
      <c r="E9" s="81">
        <v>8.5099699999999991</v>
      </c>
    </row>
    <row r="10" spans="1:6" x14ac:dyDescent="0.2">
      <c r="A10" s="80" t="s">
        <v>127</v>
      </c>
      <c r="B10" s="85">
        <v>0.65567041000000004</v>
      </c>
      <c r="C10" s="85">
        <v>0.54613535000000002</v>
      </c>
      <c r="D10" s="81">
        <v>2.3906429999999999</v>
      </c>
      <c r="E10" s="81">
        <v>8.3374849999999991</v>
      </c>
    </row>
    <row r="11" spans="1:6" x14ac:dyDescent="0.2">
      <c r="A11" s="80" t="s">
        <v>128</v>
      </c>
      <c r="B11" s="85">
        <v>0.44826442999999999</v>
      </c>
      <c r="C11" s="85">
        <v>0.37493625000000003</v>
      </c>
      <c r="D11" s="81">
        <v>2.2858040000000002</v>
      </c>
      <c r="E11" s="81">
        <v>8.4433190000000007</v>
      </c>
    </row>
    <row r="12" spans="1:6" x14ac:dyDescent="0.2">
      <c r="A12" s="80" t="s">
        <v>129</v>
      </c>
      <c r="B12" s="85">
        <v>0.19868611999999999</v>
      </c>
      <c r="C12" s="85">
        <v>0.67959935000000005</v>
      </c>
      <c r="D12" s="81">
        <v>2.0907559999999998</v>
      </c>
      <c r="E12" s="81">
        <v>8.5755210000000002</v>
      </c>
    </row>
    <row r="13" spans="1:6" x14ac:dyDescent="0.2">
      <c r="A13" s="80" t="s">
        <v>130</v>
      </c>
      <c r="B13" s="85">
        <v>1.2690727399999999</v>
      </c>
      <c r="C13" s="85">
        <v>0.25620915999999999</v>
      </c>
      <c r="D13" s="81">
        <v>1.721519</v>
      </c>
      <c r="E13" s="81">
        <v>8.2531850000000002</v>
      </c>
    </row>
    <row r="14" spans="1:6" x14ac:dyDescent="0.2">
      <c r="A14" s="80" t="s">
        <v>131</v>
      </c>
      <c r="B14" s="85">
        <v>0.67994555999999995</v>
      </c>
      <c r="C14" s="85">
        <v>0.17339196000000001</v>
      </c>
      <c r="D14" s="81">
        <v>1.7019139999999999</v>
      </c>
      <c r="E14" s="81">
        <v>8.4108049999999999</v>
      </c>
    </row>
    <row r="15" spans="1:6" x14ac:dyDescent="0.2">
      <c r="A15" s="80" t="s">
        <v>132</v>
      </c>
      <c r="B15" s="85">
        <v>0.40446654999999998</v>
      </c>
      <c r="C15" s="85">
        <v>0.52254661000000002</v>
      </c>
      <c r="D15" s="81">
        <v>1.88025</v>
      </c>
      <c r="E15" s="81">
        <v>8.6006129999999992</v>
      </c>
    </row>
    <row r="16" spans="1:6" x14ac:dyDescent="0.2">
      <c r="A16" s="80" t="s">
        <v>133</v>
      </c>
      <c r="B16" s="85">
        <v>0.57671017999999996</v>
      </c>
      <c r="C16" s="85">
        <v>0.65755638999999999</v>
      </c>
      <c r="D16" s="81">
        <v>1.67977</v>
      </c>
      <c r="E16" s="81">
        <v>8.7164490000000008</v>
      </c>
    </row>
    <row r="17" spans="1:5" x14ac:dyDescent="0.2">
      <c r="A17" s="80" t="s">
        <v>134</v>
      </c>
      <c r="B17" s="85">
        <v>0.62877413000000004</v>
      </c>
      <c r="C17" s="85">
        <v>0.8297679</v>
      </c>
      <c r="D17" s="81">
        <v>1.784278</v>
      </c>
      <c r="E17" s="81">
        <v>8.7186240000000002</v>
      </c>
    </row>
    <row r="18" spans="1:5" x14ac:dyDescent="0.2">
      <c r="A18" s="80" t="s">
        <v>135</v>
      </c>
      <c r="B18" s="85">
        <v>0.98693165000000005</v>
      </c>
      <c r="C18" s="85">
        <v>0.90904967999999997</v>
      </c>
      <c r="D18" s="81">
        <v>1.912496</v>
      </c>
      <c r="E18" s="81">
        <v>8.5433760000000003</v>
      </c>
    </row>
    <row r="19" spans="1:5" x14ac:dyDescent="0.2">
      <c r="A19" s="80" t="s">
        <v>136</v>
      </c>
      <c r="B19" s="85">
        <v>0.47086318999999999</v>
      </c>
      <c r="C19" s="85">
        <v>5.4286849999999998E-2</v>
      </c>
      <c r="D19" s="81">
        <v>1.6942740000000001</v>
      </c>
      <c r="E19" s="81">
        <v>8.5094740000000009</v>
      </c>
    </row>
    <row r="20" spans="1:5" x14ac:dyDescent="0.2">
      <c r="A20" s="80" t="s">
        <v>137</v>
      </c>
      <c r="B20" s="85">
        <v>2.0423739999999999E-2</v>
      </c>
      <c r="C20" s="85">
        <v>0.68420422999999997</v>
      </c>
      <c r="D20" s="81">
        <v>1.3125640000000001</v>
      </c>
      <c r="E20" s="81">
        <v>8.0322040000000001</v>
      </c>
    </row>
    <row r="21" spans="1:5" x14ac:dyDescent="0.2">
      <c r="A21" s="80" t="s">
        <v>138</v>
      </c>
      <c r="B21" s="85">
        <v>0.54576314999999997</v>
      </c>
      <c r="C21" s="85">
        <v>0.77883477999999995</v>
      </c>
      <c r="D21" s="81">
        <v>1.1623969999999999</v>
      </c>
      <c r="E21" s="81">
        <v>8.0859089999999991</v>
      </c>
    </row>
    <row r="22" spans="1:5" x14ac:dyDescent="0.2">
      <c r="A22" s="80" t="s">
        <v>139</v>
      </c>
      <c r="B22" s="85">
        <v>0.72425293999999996</v>
      </c>
      <c r="C22" s="85">
        <v>0.71936920999999998</v>
      </c>
      <c r="D22" s="81">
        <v>1.172879</v>
      </c>
      <c r="E22" s="81">
        <v>7.7828429999999997</v>
      </c>
    </row>
    <row r="23" spans="1:5" x14ac:dyDescent="0.2">
      <c r="A23" s="80" t="s">
        <v>140</v>
      </c>
      <c r="B23" s="85">
        <v>0.76079607000000005</v>
      </c>
      <c r="C23" s="85">
        <v>0.36300969999999999</v>
      </c>
      <c r="D23" s="81">
        <v>1.2681290000000001</v>
      </c>
      <c r="E23" s="81">
        <v>7.6219530000000004</v>
      </c>
    </row>
    <row r="24" spans="1:5" x14ac:dyDescent="0.2">
      <c r="A24" s="80" t="s">
        <v>141</v>
      </c>
      <c r="B24" s="85">
        <v>0.89882963999999999</v>
      </c>
      <c r="C24" s="85">
        <v>0.27986810000000001</v>
      </c>
      <c r="D24" s="81">
        <v>2.3454079999999999</v>
      </c>
      <c r="E24" s="81">
        <v>7.1442540000000001</v>
      </c>
    </row>
    <row r="25" spans="1:5" x14ac:dyDescent="0.2">
      <c r="A25" s="80" t="s">
        <v>142</v>
      </c>
      <c r="B25" s="85">
        <v>0.30684328999999999</v>
      </c>
      <c r="C25" s="85">
        <v>0.3682453</v>
      </c>
      <c r="D25" s="81">
        <v>2.9488319999999999</v>
      </c>
      <c r="E25" s="81">
        <v>6.8337729999999999</v>
      </c>
    </row>
    <row r="26" spans="1:5" x14ac:dyDescent="0.2">
      <c r="A26" s="80" t="s">
        <v>143</v>
      </c>
      <c r="B26" s="85">
        <v>-0.38556628999999998</v>
      </c>
      <c r="C26" s="85">
        <v>-0.45261808999999997</v>
      </c>
      <c r="D26" s="81">
        <v>3.3048730000000002</v>
      </c>
      <c r="E26" s="81">
        <v>6.958685</v>
      </c>
    </row>
    <row r="27" spans="1:5" x14ac:dyDescent="0.2">
      <c r="A27" s="80" t="s">
        <v>144</v>
      </c>
      <c r="B27" s="85">
        <v>0.11839128</v>
      </c>
      <c r="C27" s="85">
        <v>-0.32286964000000001</v>
      </c>
      <c r="D27" s="81">
        <v>3.2499720000000001</v>
      </c>
      <c r="E27" s="81">
        <v>7.0522220000000004</v>
      </c>
    </row>
    <row r="28" spans="1:5" x14ac:dyDescent="0.2">
      <c r="A28" s="80" t="s">
        <v>145</v>
      </c>
      <c r="B28" s="85">
        <v>-0.17161407000000001</v>
      </c>
      <c r="C28" s="85">
        <v>-1.4519171399999999</v>
      </c>
      <c r="D28" s="81">
        <v>1.7605759999999999</v>
      </c>
      <c r="E28" s="81">
        <v>7.3986890000000001</v>
      </c>
    </row>
    <row r="29" spans="1:5" x14ac:dyDescent="0.2">
      <c r="A29" s="80" t="s">
        <v>146</v>
      </c>
      <c r="B29" s="85">
        <v>-0.30006821</v>
      </c>
      <c r="C29" s="85">
        <v>-1.6588215100000001</v>
      </c>
      <c r="D29" s="81">
        <v>0.62488710000000003</v>
      </c>
      <c r="E29" s="81">
        <v>8.204072</v>
      </c>
    </row>
    <row r="30" spans="1:5" x14ac:dyDescent="0.2">
      <c r="A30" s="80" t="s">
        <v>147</v>
      </c>
      <c r="B30" s="85">
        <v>-0.13789833000000001</v>
      </c>
      <c r="C30" s="85">
        <v>-0.16760522</v>
      </c>
      <c r="D30" s="81">
        <v>-0.20662630000000001</v>
      </c>
      <c r="E30" s="81">
        <v>8.8267589999999991</v>
      </c>
    </row>
    <row r="31" spans="1:5" x14ac:dyDescent="0.2">
      <c r="A31" s="80" t="s">
        <v>148</v>
      </c>
      <c r="B31" s="85">
        <v>0.44798314</v>
      </c>
      <c r="C31" s="85">
        <v>0.19295313</v>
      </c>
      <c r="D31" s="81">
        <v>-0.42324659999999997</v>
      </c>
      <c r="E31" s="81">
        <v>8.7836929999999995</v>
      </c>
    </row>
    <row r="32" spans="1:5" x14ac:dyDescent="0.2">
      <c r="A32" s="80" t="s">
        <v>149</v>
      </c>
      <c r="B32" s="85">
        <v>5.3048669999999999E-2</v>
      </c>
      <c r="C32" s="85">
        <v>0.62143192999999997</v>
      </c>
      <c r="D32" s="81">
        <v>0.36461130000000003</v>
      </c>
      <c r="E32" s="81">
        <v>9.1436189999999993</v>
      </c>
    </row>
    <row r="33" spans="1:5" x14ac:dyDescent="0.2">
      <c r="A33" s="80" t="s">
        <v>150</v>
      </c>
      <c r="B33" s="85">
        <v>0.81275843000000003</v>
      </c>
      <c r="C33" s="85">
        <v>0.45149816999999998</v>
      </c>
      <c r="D33" s="81">
        <v>1.3245750000000001</v>
      </c>
      <c r="E33" s="81">
        <v>8.9820759999999993</v>
      </c>
    </row>
    <row r="34" spans="1:5" x14ac:dyDescent="0.2">
      <c r="A34" s="80" t="s">
        <v>151</v>
      </c>
      <c r="B34" s="85">
        <v>0.38586371000000003</v>
      </c>
      <c r="C34" s="85">
        <v>0.60067382999999996</v>
      </c>
      <c r="D34" s="81">
        <v>1.613594</v>
      </c>
      <c r="E34" s="81">
        <v>8.9040180000000007</v>
      </c>
    </row>
    <row r="35" spans="1:5" x14ac:dyDescent="0.2">
      <c r="A35" s="80" t="s">
        <v>152</v>
      </c>
      <c r="B35" s="85">
        <v>0.26331607000000001</v>
      </c>
      <c r="C35" s="85">
        <v>0.61947644999999996</v>
      </c>
      <c r="D35" s="81">
        <v>1.543023</v>
      </c>
      <c r="E35" s="81">
        <v>8.7901670000000003</v>
      </c>
    </row>
    <row r="36" spans="1:5" x14ac:dyDescent="0.2">
      <c r="A36" s="80" t="s">
        <v>153</v>
      </c>
      <c r="B36" s="85">
        <v>0.42986247999999999</v>
      </c>
      <c r="C36" s="85">
        <v>0.57901532</v>
      </c>
      <c r="D36" s="81">
        <v>1.641913</v>
      </c>
      <c r="E36" s="81">
        <v>8.8027499999999996</v>
      </c>
    </row>
    <row r="37" spans="1:5" x14ac:dyDescent="0.2">
      <c r="A37" s="80" t="s">
        <v>154</v>
      </c>
      <c r="B37" s="85">
        <v>0.58669749999999998</v>
      </c>
      <c r="C37" s="85">
        <v>1.07312205</v>
      </c>
      <c r="D37" s="81">
        <v>1.7961530000000001</v>
      </c>
      <c r="E37" s="81">
        <v>8.7693700000000003</v>
      </c>
    </row>
    <row r="38" spans="1:5" x14ac:dyDescent="0.2">
      <c r="A38" s="80" t="s">
        <v>155</v>
      </c>
      <c r="B38" s="85">
        <v>0.58185107999999996</v>
      </c>
      <c r="C38" s="85">
        <v>8.0900999999999998E-4</v>
      </c>
      <c r="D38" s="81">
        <v>2.0657670000000001</v>
      </c>
      <c r="E38" s="81">
        <v>8.7115379999999991</v>
      </c>
    </row>
    <row r="39" spans="1:5" x14ac:dyDescent="0.2">
      <c r="A39" s="80" t="s">
        <v>156</v>
      </c>
      <c r="B39" s="85">
        <v>-1.2169174199999999</v>
      </c>
      <c r="C39" s="85">
        <v>0.21861269999999999</v>
      </c>
      <c r="D39" s="81">
        <v>2.1386609999999999</v>
      </c>
      <c r="E39" s="81">
        <v>8.768243</v>
      </c>
    </row>
    <row r="40" spans="1:5" x14ac:dyDescent="0.2">
      <c r="A40" s="80" t="s">
        <v>157</v>
      </c>
      <c r="B40" s="85">
        <v>0.17338505000000001</v>
      </c>
      <c r="C40" s="85">
        <v>9.8897059999999995E-2</v>
      </c>
      <c r="D40" s="81">
        <v>2.442358</v>
      </c>
      <c r="E40" s="81">
        <v>8.9909940000000006</v>
      </c>
    </row>
    <row r="41" spans="1:5" x14ac:dyDescent="0.2">
      <c r="A41" s="80" t="s">
        <v>158</v>
      </c>
      <c r="B41" s="85">
        <v>-0.32071951999999998</v>
      </c>
      <c r="C41" s="85">
        <v>7.4434379999999994E-2</v>
      </c>
      <c r="D41" s="81">
        <v>2.3143319999999998</v>
      </c>
      <c r="E41" s="81">
        <v>9.1347349999999992</v>
      </c>
    </row>
    <row r="42" spans="1:5" x14ac:dyDescent="0.2">
      <c r="A42" s="80" t="s">
        <v>159</v>
      </c>
      <c r="B42" s="85">
        <v>0.38567322999999998</v>
      </c>
      <c r="C42" s="85">
        <v>-9.4201069999999998E-2</v>
      </c>
      <c r="D42" s="81">
        <v>1.999862</v>
      </c>
      <c r="E42" s="81">
        <v>9.3599259999999997</v>
      </c>
    </row>
    <row r="43" spans="1:5" x14ac:dyDescent="0.2">
      <c r="A43" s="80" t="s">
        <v>160</v>
      </c>
      <c r="B43" s="85">
        <v>-0.24934966</v>
      </c>
      <c r="C43" s="85">
        <v>0.10807994999999999</v>
      </c>
      <c r="D43" s="81">
        <v>1.976788</v>
      </c>
      <c r="E43" s="81">
        <v>9.3553730000000002</v>
      </c>
    </row>
    <row r="44" spans="1:5" x14ac:dyDescent="0.2">
      <c r="A44" s="80" t="s">
        <v>161</v>
      </c>
      <c r="B44" s="85">
        <v>-6.6597749999999997E-2</v>
      </c>
      <c r="C44" s="85">
        <v>-7.842565E-2</v>
      </c>
      <c r="D44" s="81">
        <v>1.53241</v>
      </c>
      <c r="E44" s="81">
        <v>9.7472110000000001</v>
      </c>
    </row>
    <row r="45" spans="1:5" x14ac:dyDescent="0.2">
      <c r="A45" s="80" t="s">
        <v>162</v>
      </c>
      <c r="B45" s="85">
        <v>0.19224996</v>
      </c>
      <c r="C45" s="85">
        <v>6.3114699999999996E-3</v>
      </c>
      <c r="D45" s="81">
        <v>1.061261</v>
      </c>
      <c r="E45" s="81">
        <v>9.9621809999999993</v>
      </c>
    </row>
    <row r="46" spans="1:5" x14ac:dyDescent="0.2">
      <c r="A46" s="80" t="s">
        <v>163</v>
      </c>
      <c r="B46" s="85">
        <v>0.12871305</v>
      </c>
      <c r="C46" s="85">
        <v>0.70402757000000005</v>
      </c>
      <c r="D46" s="81">
        <v>0.80653330000000001</v>
      </c>
      <c r="E46" s="81">
        <v>10.06358</v>
      </c>
    </row>
    <row r="47" spans="1:5" x14ac:dyDescent="0.2">
      <c r="A47" s="80" t="s">
        <v>164</v>
      </c>
      <c r="B47" s="85">
        <v>0.35647554999999997</v>
      </c>
      <c r="C47" s="85">
        <v>-1.509725E-2</v>
      </c>
      <c r="D47" s="81">
        <v>0.93884029999999996</v>
      </c>
      <c r="E47" s="81">
        <v>9.8909929999999999</v>
      </c>
    </row>
    <row r="48" spans="1:5" x14ac:dyDescent="0.2">
      <c r="A48" s="80" t="s">
        <v>165</v>
      </c>
      <c r="B48" s="85">
        <v>-0.11712672</v>
      </c>
      <c r="C48" s="85">
        <v>0.43610811999999999</v>
      </c>
      <c r="D48" s="81">
        <v>0.6502038</v>
      </c>
      <c r="E48" s="81">
        <v>9.7726649999999999</v>
      </c>
    </row>
    <row r="49" spans="1:7" x14ac:dyDescent="0.2">
      <c r="A49" s="80" t="s">
        <v>166</v>
      </c>
      <c r="B49" s="85">
        <v>0.72380929999999999</v>
      </c>
      <c r="C49" s="85">
        <v>5.4204049999999997E-2</v>
      </c>
      <c r="D49" s="81">
        <v>0.72700350000000002</v>
      </c>
      <c r="E49" s="81">
        <v>10.140040000000001</v>
      </c>
    </row>
    <row r="50" spans="1:7" x14ac:dyDescent="0.2">
      <c r="A50" s="80" t="s">
        <v>167</v>
      </c>
      <c r="B50" s="85">
        <v>-0.61076560000000002</v>
      </c>
      <c r="C50" s="85">
        <v>0.21946599999999999</v>
      </c>
      <c r="D50" s="81">
        <v>0.62935189999999996</v>
      </c>
      <c r="E50" s="81">
        <v>10.218439999999999</v>
      </c>
    </row>
    <row r="51" spans="1:7" x14ac:dyDescent="0.2">
      <c r="A51" s="80" t="s">
        <v>168</v>
      </c>
      <c r="B51" s="85">
        <v>0.60875551999999999</v>
      </c>
      <c r="C51" s="85">
        <v>0.54358702000000003</v>
      </c>
      <c r="D51" s="81">
        <v>0.39813979999999999</v>
      </c>
      <c r="E51" s="81">
        <v>10.398099999999999</v>
      </c>
    </row>
    <row r="52" spans="1:7" x14ac:dyDescent="0.2">
      <c r="A52" s="80" t="s">
        <v>169</v>
      </c>
      <c r="B52" s="85">
        <v>0.50450883000000002</v>
      </c>
      <c r="C52" s="85">
        <v>1.8065660000000001E-2</v>
      </c>
      <c r="D52" s="81">
        <v>0.27781499999999998</v>
      </c>
      <c r="E52" s="81">
        <v>10.45876</v>
      </c>
    </row>
    <row r="53" spans="1:7" x14ac:dyDescent="0.2">
      <c r="A53" s="80" t="s">
        <v>170</v>
      </c>
      <c r="B53" s="85">
        <v>0.23152225000000001</v>
      </c>
      <c r="C53" s="85">
        <v>0.37537464999999998</v>
      </c>
      <c r="D53" s="81">
        <v>-0.2405854</v>
      </c>
      <c r="E53" s="81">
        <v>10.3192</v>
      </c>
    </row>
    <row r="54" spans="1:7" x14ac:dyDescent="0.2">
      <c r="A54" s="80" t="s">
        <v>171</v>
      </c>
      <c r="B54" s="85">
        <v>0.33743858999999998</v>
      </c>
      <c r="C54" s="85">
        <v>-1.6375599999999999E-3</v>
      </c>
      <c r="D54" s="81">
        <v>0.2129075</v>
      </c>
      <c r="E54" s="81">
        <v>10.456939999999999</v>
      </c>
    </row>
    <row r="55" spans="1:7" x14ac:dyDescent="0.2">
      <c r="A55" s="80" t="s">
        <v>172</v>
      </c>
      <c r="B55" s="85">
        <v>0.19003818</v>
      </c>
      <c r="C55" s="85">
        <v>0.39732346000000002</v>
      </c>
      <c r="D55" s="81">
        <v>8.3311120000000002E-2</v>
      </c>
      <c r="E55" s="81">
        <v>10.48573</v>
      </c>
    </row>
    <row r="56" spans="1:7" x14ac:dyDescent="0.2">
      <c r="A56" s="80" t="s">
        <v>173</v>
      </c>
      <c r="B56" s="85">
        <v>0.43601821000000002</v>
      </c>
      <c r="C56" s="85">
        <v>0.24715744000000001</v>
      </c>
      <c r="D56" s="81">
        <v>9.3461069999999993E-2</v>
      </c>
      <c r="E56" s="81">
        <v>10.189170000000001</v>
      </c>
    </row>
    <row r="57" spans="1:7" x14ac:dyDescent="0.2">
      <c r="A57" s="80" t="s">
        <v>174</v>
      </c>
      <c r="B57" s="85">
        <v>0.22237646999999999</v>
      </c>
      <c r="C57" s="85">
        <v>0.58845906000000003</v>
      </c>
      <c r="D57" s="81">
        <v>-4.0194269999999997E-2</v>
      </c>
      <c r="E57" s="81">
        <v>10.18552</v>
      </c>
    </row>
    <row r="58" spans="1:7" x14ac:dyDescent="0.2">
      <c r="A58" s="80" t="s">
        <v>175</v>
      </c>
      <c r="B58" s="85">
        <v>1.2840955999999999</v>
      </c>
      <c r="C58" s="85">
        <v>-5.1165250000000002E-2</v>
      </c>
      <c r="D58" s="81">
        <v>-6.639224E-3</v>
      </c>
      <c r="E58" s="81">
        <v>9.9754100000000001</v>
      </c>
    </row>
    <row r="59" spans="1:7" x14ac:dyDescent="0.2">
      <c r="A59" s="80" t="s">
        <v>176</v>
      </c>
      <c r="B59" s="85">
        <v>0.39951819999999999</v>
      </c>
      <c r="C59" s="85">
        <v>0.14105281</v>
      </c>
      <c r="D59" s="81">
        <v>0.27969240000000001</v>
      </c>
      <c r="E59" s="81">
        <v>10.099399999999999</v>
      </c>
    </row>
    <row r="60" spans="1:7" x14ac:dyDescent="0.2">
      <c r="A60" s="80" t="s">
        <v>177</v>
      </c>
      <c r="B60" s="85">
        <v>-0.19616525000000001</v>
      </c>
      <c r="C60" s="85">
        <v>0.46515011000000001</v>
      </c>
      <c r="D60" s="81">
        <v>0.50021680000000002</v>
      </c>
      <c r="E60" s="81">
        <v>9.9540290000000002</v>
      </c>
    </row>
    <row r="63" spans="1:7" x14ac:dyDescent="0.2">
      <c r="A63" s="120" t="s">
        <v>267</v>
      </c>
    </row>
    <row r="64" spans="1:7" x14ac:dyDescent="0.2">
      <c r="A64" s="120" t="s">
        <v>263</v>
      </c>
      <c r="B64" s="73"/>
      <c r="C64" s="73"/>
      <c r="D64" s="73"/>
      <c r="E64" s="73"/>
      <c r="F64" s="73"/>
      <c r="G64" s="73"/>
    </row>
    <row r="65" spans="1:7" x14ac:dyDescent="0.2">
      <c r="A65" s="120"/>
      <c r="B65" s="73"/>
      <c r="C65" s="57"/>
      <c r="D65" s="57" t="s">
        <v>262</v>
      </c>
      <c r="E65" s="57" t="s">
        <v>258</v>
      </c>
      <c r="F65" s="57" t="s">
        <v>256</v>
      </c>
      <c r="G65" s="73"/>
    </row>
    <row r="66" spans="1:7" x14ac:dyDescent="0.2">
      <c r="A66" s="120"/>
      <c r="B66" s="73"/>
      <c r="C66" s="121" t="s">
        <v>257</v>
      </c>
      <c r="D66" s="121" t="s">
        <v>341</v>
      </c>
      <c r="E66" s="121" t="s">
        <v>332</v>
      </c>
      <c r="F66" s="121" t="s">
        <v>336</v>
      </c>
      <c r="G66" s="73"/>
    </row>
    <row r="67" spans="1:7" x14ac:dyDescent="0.2">
      <c r="A67" s="120"/>
      <c r="B67" s="73"/>
      <c r="C67" s="121" t="s">
        <v>259</v>
      </c>
      <c r="D67" s="121" t="s">
        <v>334</v>
      </c>
      <c r="E67" s="121" t="s">
        <v>332</v>
      </c>
      <c r="F67" s="121" t="s">
        <v>336</v>
      </c>
      <c r="G67" s="73"/>
    </row>
    <row r="68" spans="1:7" x14ac:dyDescent="0.2">
      <c r="C68" s="121" t="s">
        <v>260</v>
      </c>
      <c r="D68" s="121" t="s">
        <v>182</v>
      </c>
      <c r="E68" s="121" t="s">
        <v>332</v>
      </c>
      <c r="F68" s="121" t="s">
        <v>350</v>
      </c>
    </row>
    <row r="69" spans="1:7" x14ac:dyDescent="0.2">
      <c r="C69" s="121" t="s">
        <v>261</v>
      </c>
      <c r="D69" s="121" t="s">
        <v>337</v>
      </c>
      <c r="E69" s="121" t="s">
        <v>332</v>
      </c>
      <c r="F69" s="121" t="s">
        <v>338</v>
      </c>
    </row>
    <row r="70" spans="1:7" x14ac:dyDescent="0.2">
      <c r="C70" s="73"/>
      <c r="D70" s="73"/>
      <c r="E70" s="73"/>
      <c r="F70" s="73"/>
    </row>
    <row r="71" spans="1:7" x14ac:dyDescent="0.2">
      <c r="A71" s="120" t="s">
        <v>269</v>
      </c>
      <c r="B71" s="118"/>
      <c r="G71" t="s">
        <v>355</v>
      </c>
    </row>
    <row r="72" spans="1:7" x14ac:dyDescent="0.2">
      <c r="A72" s="120"/>
      <c r="B72" s="118"/>
    </row>
    <row r="73" spans="1:7" x14ac:dyDescent="0.2">
      <c r="A73" s="120" t="s">
        <v>264</v>
      </c>
    </row>
    <row r="74" spans="1:7" x14ac:dyDescent="0.2">
      <c r="A74" s="73" t="s">
        <v>265</v>
      </c>
      <c r="G74" t="s">
        <v>356</v>
      </c>
    </row>
    <row r="75" spans="1:7" x14ac:dyDescent="0.2">
      <c r="B75" s="83"/>
    </row>
    <row r="76" spans="1:7" x14ac:dyDescent="0.2">
      <c r="A76" s="120" t="s">
        <v>270</v>
      </c>
    </row>
    <row r="78" spans="1:7" x14ac:dyDescent="0.2">
      <c r="A78" t="s">
        <v>274</v>
      </c>
    </row>
    <row r="79" spans="1:7" ht="13.5" thickBot="1" x14ac:dyDescent="0.25"/>
    <row r="80" spans="1:7" x14ac:dyDescent="0.2">
      <c r="A80" s="126" t="s">
        <v>275</v>
      </c>
      <c r="B80" s="126"/>
    </row>
    <row r="81" spans="1:13" x14ac:dyDescent="0.2">
      <c r="A81" t="s">
        <v>276</v>
      </c>
      <c r="B81">
        <v>0.36253474311840239</v>
      </c>
    </row>
    <row r="82" spans="1:13" x14ac:dyDescent="0.2">
      <c r="A82" s="134" t="s">
        <v>277</v>
      </c>
      <c r="B82" s="134">
        <v>0.13143143996792603</v>
      </c>
    </row>
    <row r="83" spans="1:13" ht="13.5" thickBot="1" x14ac:dyDescent="0.25">
      <c r="A83" t="s">
        <v>277</v>
      </c>
      <c r="B83">
        <v>8.0339171730745215E-2</v>
      </c>
      <c r="K83" s="77"/>
      <c r="L83" s="77"/>
      <c r="M83" s="77"/>
    </row>
    <row r="84" spans="1:13" x14ac:dyDescent="0.2">
      <c r="A84" t="s">
        <v>278</v>
      </c>
      <c r="B84">
        <v>0.43567544140402908</v>
      </c>
    </row>
    <row r="85" spans="1:13" ht="13.5" thickBot="1" x14ac:dyDescent="0.25">
      <c r="A85" s="77" t="s">
        <v>279</v>
      </c>
      <c r="B85" s="77">
        <v>55</v>
      </c>
    </row>
    <row r="87" spans="1:13" ht="13.5" thickBot="1" x14ac:dyDescent="0.25">
      <c r="A87" t="s">
        <v>280</v>
      </c>
    </row>
    <row r="88" spans="1:13" x14ac:dyDescent="0.2">
      <c r="A88" s="125"/>
      <c r="B88" s="125" t="s">
        <v>285</v>
      </c>
      <c r="C88" s="125" t="s">
        <v>286</v>
      </c>
      <c r="D88" s="125" t="s">
        <v>287</v>
      </c>
      <c r="E88" s="125" t="s">
        <v>288</v>
      </c>
      <c r="F88" s="125" t="s">
        <v>289</v>
      </c>
    </row>
    <row r="89" spans="1:13" x14ac:dyDescent="0.2">
      <c r="A89" t="s">
        <v>281</v>
      </c>
      <c r="B89">
        <v>3</v>
      </c>
      <c r="C89">
        <v>1.4648444061752297</v>
      </c>
      <c r="D89">
        <v>0.48828146872507655</v>
      </c>
      <c r="E89">
        <v>2.5724330608653787</v>
      </c>
      <c r="F89">
        <v>6.4187704391123299E-2</v>
      </c>
    </row>
    <row r="90" spans="1:13" x14ac:dyDescent="0.2">
      <c r="A90" t="s">
        <v>282</v>
      </c>
      <c r="B90">
        <v>51</v>
      </c>
      <c r="C90">
        <v>9.6804676023723761</v>
      </c>
      <c r="D90">
        <v>0.1898130902425956</v>
      </c>
    </row>
    <row r="91" spans="1:13" ht="13.5" thickBot="1" x14ac:dyDescent="0.25">
      <c r="A91" s="77" t="s">
        <v>283</v>
      </c>
      <c r="B91" s="77">
        <v>54</v>
      </c>
      <c r="C91" s="77">
        <v>11.145312008547606</v>
      </c>
      <c r="D91" s="77"/>
      <c r="E91" s="77"/>
      <c r="F91" s="77"/>
    </row>
    <row r="92" spans="1:13" ht="13.5" thickBot="1" x14ac:dyDescent="0.25"/>
    <row r="93" spans="1:13" x14ac:dyDescent="0.2">
      <c r="A93" s="125"/>
      <c r="B93" s="125" t="s">
        <v>290</v>
      </c>
      <c r="C93" s="125" t="s">
        <v>278</v>
      </c>
      <c r="D93" s="125" t="s">
        <v>291</v>
      </c>
      <c r="E93" s="125" t="s">
        <v>292</v>
      </c>
      <c r="F93" s="125" t="s">
        <v>293</v>
      </c>
      <c r="G93" s="125" t="s">
        <v>294</v>
      </c>
      <c r="H93" s="125" t="s">
        <v>295</v>
      </c>
      <c r="I93" s="125" t="s">
        <v>296</v>
      </c>
    </row>
    <row r="94" spans="1:13" x14ac:dyDescent="0.2">
      <c r="A94" t="s">
        <v>284</v>
      </c>
      <c r="B94">
        <v>1.4216389126296223</v>
      </c>
      <c r="C94">
        <v>0.87581988517889442</v>
      </c>
      <c r="D94">
        <v>1.6232092199405124</v>
      </c>
      <c r="E94">
        <v>0.11071060879177876</v>
      </c>
      <c r="F94">
        <v>-0.33664287457540421</v>
      </c>
      <c r="G94">
        <v>3.179920699834649</v>
      </c>
      <c r="H94">
        <v>-0.33664287457540421</v>
      </c>
      <c r="I94">
        <v>3.179920699834649</v>
      </c>
    </row>
    <row r="95" spans="1:13" x14ac:dyDescent="0.2">
      <c r="A95" t="s">
        <v>344</v>
      </c>
      <c r="B95">
        <v>0.31769138546762443</v>
      </c>
      <c r="C95">
        <v>0.12176713956413883</v>
      </c>
      <c r="D95" s="134">
        <v>2.6090075418112759</v>
      </c>
      <c r="E95">
        <v>1.1886312942581037E-2</v>
      </c>
      <c r="F95">
        <v>7.3233652320876114E-2</v>
      </c>
      <c r="G95">
        <v>0.56214911861437278</v>
      </c>
      <c r="H95">
        <v>7.3233652320876114E-2</v>
      </c>
      <c r="I95">
        <v>0.56214911861437278</v>
      </c>
    </row>
    <row r="96" spans="1:13" x14ac:dyDescent="0.2">
      <c r="A96" t="s">
        <v>345</v>
      </c>
      <c r="B96">
        <v>-0.11250398017993263</v>
      </c>
      <c r="C96">
        <v>9.4495290517441141E-2</v>
      </c>
      <c r="D96" s="134">
        <v>-1.1905776421647976</v>
      </c>
      <c r="E96">
        <v>0.23933166705745651</v>
      </c>
      <c r="F96">
        <v>-0.30221119179402728</v>
      </c>
      <c r="G96">
        <v>7.7203231434162023E-2</v>
      </c>
      <c r="H96">
        <v>-0.30221119179402728</v>
      </c>
      <c r="I96">
        <v>7.7203231434162023E-2</v>
      </c>
    </row>
    <row r="97" spans="1:9" ht="13.5" thickBot="1" x14ac:dyDescent="0.25">
      <c r="A97" s="77" t="s">
        <v>346</v>
      </c>
      <c r="B97" s="77">
        <v>-0.11708002722055554</v>
      </c>
      <c r="C97" s="77">
        <v>8.7570346478275843E-2</v>
      </c>
      <c r="D97" s="138">
        <v>-1.3369825737711378</v>
      </c>
      <c r="E97" s="77">
        <v>0.18716164938804752</v>
      </c>
      <c r="F97" s="77">
        <v>-0.29288483357127654</v>
      </c>
      <c r="G97" s="77">
        <v>5.872477913016548E-2</v>
      </c>
      <c r="H97" s="77">
        <v>-0.29288483357127654</v>
      </c>
      <c r="I97" s="77">
        <v>5.872477913016548E-2</v>
      </c>
    </row>
    <row r="101" spans="1:9" x14ac:dyDescent="0.2">
      <c r="A101" t="s">
        <v>301</v>
      </c>
    </row>
    <row r="102" spans="1:9" ht="13.5" thickBot="1" x14ac:dyDescent="0.25"/>
    <row r="103" spans="1:9" x14ac:dyDescent="0.2">
      <c r="A103" s="125" t="s">
        <v>302</v>
      </c>
      <c r="B103" s="125" t="s">
        <v>347</v>
      </c>
      <c r="C103" s="125" t="s">
        <v>282</v>
      </c>
    </row>
    <row r="104" spans="1:9" x14ac:dyDescent="0.2">
      <c r="A104">
        <v>1</v>
      </c>
      <c r="B104">
        <v>0.2062054167953784</v>
      </c>
      <c r="C104">
        <v>0.1008301032046216</v>
      </c>
    </row>
    <row r="105" spans="1:9" x14ac:dyDescent="0.2">
      <c r="A105">
        <v>2</v>
      </c>
      <c r="B105">
        <v>0.49567673324069605</v>
      </c>
      <c r="C105">
        <v>-0.55828360324069604</v>
      </c>
    </row>
    <row r="106" spans="1:9" x14ac:dyDescent="0.2">
      <c r="A106">
        <v>3</v>
      </c>
      <c r="B106">
        <v>0.42642465393580398</v>
      </c>
      <c r="C106">
        <v>0.628753196064196</v>
      </c>
    </row>
    <row r="107" spans="1:9" x14ac:dyDescent="0.2">
      <c r="A107">
        <v>4</v>
      </c>
      <c r="B107">
        <v>0.51687882341310987</v>
      </c>
      <c r="C107">
        <v>-0.39945864341310988</v>
      </c>
    </row>
    <row r="108" spans="1:9" x14ac:dyDescent="0.2">
      <c r="A108">
        <v>5</v>
      </c>
      <c r="B108">
        <v>0.35003158518370026</v>
      </c>
      <c r="C108">
        <v>0.30563882481629978</v>
      </c>
    </row>
    <row r="109" spans="1:9" x14ac:dyDescent="0.2">
      <c r="A109">
        <v>6</v>
      </c>
      <c r="B109">
        <v>0.2950468630911135</v>
      </c>
      <c r="C109">
        <v>0.15321756690888649</v>
      </c>
    </row>
    <row r="110" spans="1:9" x14ac:dyDescent="0.2">
      <c r="A110">
        <v>7</v>
      </c>
      <c r="B110">
        <v>0.39830116799849846</v>
      </c>
      <c r="C110">
        <v>-0.19961504799849847</v>
      </c>
    </row>
    <row r="111" spans="1:9" x14ac:dyDescent="0.2">
      <c r="A111">
        <v>8</v>
      </c>
      <c r="B111">
        <v>0.34307349172786039</v>
      </c>
      <c r="C111">
        <v>0.92599924827213953</v>
      </c>
    </row>
    <row r="112" spans="1:9" x14ac:dyDescent="0.2">
      <c r="A112">
        <v>9</v>
      </c>
      <c r="B112">
        <v>0.30051466736023491</v>
      </c>
      <c r="C112">
        <v>0.37943089263976504</v>
      </c>
    </row>
    <row r="113" spans="1:3" x14ac:dyDescent="0.2">
      <c r="A113">
        <v>10</v>
      </c>
      <c r="B113">
        <v>0.36915185624515079</v>
      </c>
      <c r="C113">
        <v>3.5314693754849191E-2</v>
      </c>
    </row>
    <row r="114" spans="1:3" x14ac:dyDescent="0.2">
      <c r="A114">
        <v>11</v>
      </c>
      <c r="B114">
        <v>0.42103601621838216</v>
      </c>
      <c r="C114">
        <v>0.1556741637816178</v>
      </c>
    </row>
    <row r="115" spans="1:3" x14ac:dyDescent="0.2">
      <c r="A115">
        <v>12</v>
      </c>
      <c r="B115">
        <v>0.46373391440390499</v>
      </c>
      <c r="C115">
        <v>0.16504021559609505</v>
      </c>
    </row>
    <row r="116" spans="1:3" x14ac:dyDescent="0.2">
      <c r="A116">
        <v>13</v>
      </c>
      <c r="B116">
        <v>0.49501405821408162</v>
      </c>
      <c r="C116">
        <v>0.49191759178591843</v>
      </c>
    </row>
    <row r="117" spans="1:3" x14ac:dyDescent="0.2">
      <c r="A117">
        <v>14</v>
      </c>
      <c r="B117">
        <v>0.25198336115081033</v>
      </c>
      <c r="C117">
        <v>0.21887982884918966</v>
      </c>
    </row>
    <row r="118" spans="1:3" x14ac:dyDescent="0.2">
      <c r="A118">
        <v>15</v>
      </c>
      <c r="B118">
        <v>0.55092536519918334</v>
      </c>
      <c r="C118">
        <v>-0.53050162519918331</v>
      </c>
    </row>
    <row r="119" spans="1:3" x14ac:dyDescent="0.2">
      <c r="A119">
        <v>16</v>
      </c>
      <c r="B119">
        <v>0.59159527806604673</v>
      </c>
      <c r="C119">
        <v>-4.5832128066046751E-2</v>
      </c>
    </row>
    <row r="120" spans="1:3" x14ac:dyDescent="0.2">
      <c r="A120">
        <v>17</v>
      </c>
      <c r="B120">
        <v>0.60700728755450351</v>
      </c>
      <c r="C120">
        <v>0.11724565244549645</v>
      </c>
    </row>
    <row r="121" spans="1:3" x14ac:dyDescent="0.2">
      <c r="A121">
        <v>18</v>
      </c>
      <c r="B121">
        <v>0.50191594256541616</v>
      </c>
      <c r="C121">
        <v>0.25888012743458388</v>
      </c>
    </row>
    <row r="122" spans="1:3" x14ac:dyDescent="0.2">
      <c r="A122">
        <v>19</v>
      </c>
      <c r="B122">
        <v>0.41023340913039585</v>
      </c>
      <c r="C122">
        <v>0.48859623086960413</v>
      </c>
    </row>
    <row r="123" spans="1:3" x14ac:dyDescent="0.2">
      <c r="A123">
        <v>20</v>
      </c>
      <c r="B123">
        <v>0.4067736064375147</v>
      </c>
      <c r="C123">
        <v>-9.993031643751471E-2</v>
      </c>
    </row>
    <row r="124" spans="1:3" x14ac:dyDescent="0.2">
      <c r="A124">
        <v>21</v>
      </c>
      <c r="B124">
        <v>9.1311648821346347E-2</v>
      </c>
      <c r="C124">
        <v>-0.47687793882134633</v>
      </c>
    </row>
    <row r="125" spans="1:3" x14ac:dyDescent="0.2">
      <c r="A125">
        <v>22</v>
      </c>
      <c r="B125">
        <v>0.12775688017385267</v>
      </c>
      <c r="C125">
        <v>-9.3656001738526701E-3</v>
      </c>
    </row>
    <row r="126" spans="1:3" x14ac:dyDescent="0.2">
      <c r="A126">
        <v>23</v>
      </c>
      <c r="B126">
        <v>-0.10393317208685837</v>
      </c>
      <c r="C126">
        <v>-6.7680897913141636E-2</v>
      </c>
    </row>
    <row r="127" spans="1:3" x14ac:dyDescent="0.2">
      <c r="A127">
        <v>24</v>
      </c>
      <c r="B127">
        <v>-0.13618965011826767</v>
      </c>
      <c r="C127">
        <v>-0.16387855988173233</v>
      </c>
    </row>
    <row r="128" spans="1:3" x14ac:dyDescent="0.2">
      <c r="A128">
        <v>25</v>
      </c>
      <c r="B128">
        <v>0.35820127524678558</v>
      </c>
      <c r="C128">
        <v>-0.49609960524678559</v>
      </c>
    </row>
    <row r="129" spans="1:3" x14ac:dyDescent="0.2">
      <c r="A129">
        <v>26</v>
      </c>
      <c r="B129">
        <v>0.50216037139025782</v>
      </c>
      <c r="C129">
        <v>-5.4177231390257818E-2</v>
      </c>
    </row>
    <row r="130" spans="1:3" x14ac:dyDescent="0.2">
      <c r="A130">
        <v>27</v>
      </c>
      <c r="B130">
        <v>0.50750709956217399</v>
      </c>
      <c r="C130">
        <v>-0.45445842956217397</v>
      </c>
    </row>
    <row r="131" spans="1:3" x14ac:dyDescent="0.2">
      <c r="A131">
        <v>28</v>
      </c>
      <c r="B131">
        <v>0.36443432966908662</v>
      </c>
      <c r="C131">
        <v>0.44832410033091341</v>
      </c>
    </row>
    <row r="132" spans="1:3" x14ac:dyDescent="0.2">
      <c r="A132">
        <v>29</v>
      </c>
      <c r="B132">
        <v>0.38844939668969158</v>
      </c>
      <c r="C132">
        <v>-2.5856866896915576E-3</v>
      </c>
    </row>
    <row r="133" spans="1:3" x14ac:dyDescent="0.2">
      <c r="A133">
        <v>30</v>
      </c>
      <c r="B133">
        <v>0.41569202365227875</v>
      </c>
      <c r="C133">
        <v>-0.15237595365227874</v>
      </c>
    </row>
    <row r="134" spans="1:3" x14ac:dyDescent="0.2">
      <c r="A134">
        <v>31</v>
      </c>
      <c r="B134">
        <v>0.39023913462248339</v>
      </c>
      <c r="C134">
        <v>3.9623345377516606E-2</v>
      </c>
    </row>
    <row r="135" spans="1:3" x14ac:dyDescent="0.2">
      <c r="A135">
        <v>32</v>
      </c>
      <c r="B135">
        <v>0.53376810365073002</v>
      </c>
      <c r="C135">
        <v>5.2929396349269964E-2</v>
      </c>
    </row>
    <row r="136" spans="1:3" x14ac:dyDescent="0.2">
      <c r="A136">
        <v>33</v>
      </c>
      <c r="B136">
        <v>0.16954181234011689</v>
      </c>
      <c r="C136">
        <v>0.41230926765988307</v>
      </c>
    </row>
    <row r="137" spans="1:3" x14ac:dyDescent="0.2">
      <c r="A137">
        <v>34</v>
      </c>
      <c r="B137">
        <v>0.22389628030139996</v>
      </c>
      <c r="C137">
        <v>-1.4408137003013999</v>
      </c>
    </row>
    <row r="138" spans="1:3" x14ac:dyDescent="0.2">
      <c r="A138">
        <v>35</v>
      </c>
      <c r="B138">
        <v>0.12561683835554582</v>
      </c>
      <c r="C138">
        <v>4.7768211644454189E-2</v>
      </c>
    </row>
    <row r="139" spans="1:3" x14ac:dyDescent="0.2">
      <c r="A139">
        <v>36</v>
      </c>
      <c r="B139">
        <v>0.11541949002790086</v>
      </c>
      <c r="C139">
        <v>-0.43613901002790084</v>
      </c>
    </row>
    <row r="140" spans="1:3" x14ac:dyDescent="0.2">
      <c r="A140">
        <v>37</v>
      </c>
      <c r="B140">
        <v>7.0859218515803679E-2</v>
      </c>
      <c r="C140">
        <v>0.3148140114841963</v>
      </c>
    </row>
    <row r="141" spans="1:3" x14ac:dyDescent="0.2">
      <c r="A141">
        <v>38</v>
      </c>
      <c r="B141">
        <v>0.13825113821601476</v>
      </c>
      <c r="C141">
        <v>-0.38760079821601479</v>
      </c>
    </row>
    <row r="142" spans="1:3" x14ac:dyDescent="0.2">
      <c r="A142">
        <v>39</v>
      </c>
      <c r="B142">
        <v>8.3117805752894514E-2</v>
      </c>
      <c r="C142">
        <v>-0.14971555575289452</v>
      </c>
    </row>
    <row r="143" spans="1:3" x14ac:dyDescent="0.2">
      <c r="A143">
        <v>40</v>
      </c>
      <c r="B143">
        <v>0.13787550311242325</v>
      </c>
      <c r="C143">
        <v>5.437445688757675E-2</v>
      </c>
    </row>
    <row r="144" spans="1:3" x14ac:dyDescent="0.2">
      <c r="A144">
        <v>41</v>
      </c>
      <c r="B144">
        <v>0.37631998001643341</v>
      </c>
      <c r="C144">
        <v>-0.24760693001643341</v>
      </c>
    </row>
    <row r="145" spans="1:3" x14ac:dyDescent="0.2">
      <c r="A145">
        <v>42</v>
      </c>
      <c r="B145">
        <v>0.15318164617872498</v>
      </c>
      <c r="C145">
        <v>0.20329390382127499</v>
      </c>
    </row>
    <row r="146" spans="1:3" x14ac:dyDescent="0.2">
      <c r="A146">
        <v>43</v>
      </c>
      <c r="B146">
        <v>0.34285230584061588</v>
      </c>
      <c r="C146">
        <v>-0.4599790258406159</v>
      </c>
    </row>
    <row r="147" spans="1:3" x14ac:dyDescent="0.2">
      <c r="A147">
        <v>44</v>
      </c>
      <c r="B147">
        <v>0.16987212579981503</v>
      </c>
      <c r="C147">
        <v>0.55393717420018496</v>
      </c>
    </row>
    <row r="148" spans="1:3" x14ac:dyDescent="0.2">
      <c r="A148">
        <v>45</v>
      </c>
      <c r="B148">
        <v>0.22418154319724382</v>
      </c>
      <c r="C148">
        <v>-0.83494714319724384</v>
      </c>
    </row>
    <row r="149" spans="1:3" x14ac:dyDescent="0.2">
      <c r="A149">
        <v>46</v>
      </c>
      <c r="B149">
        <v>0.3321296829255389</v>
      </c>
      <c r="C149">
        <v>0.27662583707446109</v>
      </c>
    </row>
    <row r="150" spans="1:3" x14ac:dyDescent="0.2">
      <c r="A150">
        <v>47</v>
      </c>
      <c r="B150">
        <v>0.17161101843746396</v>
      </c>
      <c r="C150">
        <v>0.33289781156253606</v>
      </c>
    </row>
    <row r="151" spans="1:3" x14ac:dyDescent="0.2">
      <c r="A151">
        <v>48</v>
      </c>
      <c r="B151">
        <v>0.35978680343637137</v>
      </c>
      <c r="C151">
        <v>-0.12826455343637136</v>
      </c>
    </row>
    <row r="152" spans="1:3" x14ac:dyDescent="0.2">
      <c r="A152">
        <v>49</v>
      </c>
      <c r="B152">
        <v>0.17286691292056089</v>
      </c>
      <c r="C152">
        <v>0.16457167707943909</v>
      </c>
    </row>
    <row r="153" spans="1:3" x14ac:dyDescent="0.2">
      <c r="A153">
        <v>50</v>
      </c>
      <c r="B153">
        <v>0.31082276669516862</v>
      </c>
      <c r="C153">
        <v>-0.12078458669516862</v>
      </c>
    </row>
    <row r="154" spans="1:3" x14ac:dyDescent="0.2">
      <c r="A154">
        <v>51</v>
      </c>
      <c r="B154">
        <v>0.29669565885011018</v>
      </c>
      <c r="C154">
        <v>0.13932255114988984</v>
      </c>
    </row>
    <row r="155" spans="1:3" x14ac:dyDescent="0.2">
      <c r="A155">
        <v>52</v>
      </c>
      <c r="B155">
        <v>0.42058834319191218</v>
      </c>
      <c r="C155">
        <v>-0.19821187319191219</v>
      </c>
    </row>
    <row r="156" spans="1:3" x14ac:dyDescent="0.2">
      <c r="A156">
        <v>53</v>
      </c>
      <c r="B156">
        <v>0.23820981825842913</v>
      </c>
      <c r="C156">
        <v>1.0458857817415708</v>
      </c>
    </row>
    <row r="157" spans="1:3" x14ac:dyDescent="0.2">
      <c r="A157">
        <v>54</v>
      </c>
      <c r="B157">
        <v>0.25254564012526748</v>
      </c>
      <c r="C157">
        <v>0.14697255987473251</v>
      </c>
    </row>
    <row r="158" spans="1:3" ht="13.5" thickBot="1" x14ac:dyDescent="0.25">
      <c r="A158" s="77">
        <v>55</v>
      </c>
      <c r="B158" s="77">
        <v>0.34771872829887185</v>
      </c>
      <c r="C158" s="77">
        <v>-0.54388397829887181</v>
      </c>
    </row>
  </sheetData>
  <mergeCells count="2">
    <mergeCell ref="C1:C3"/>
    <mergeCell ref="B2:B3"/>
  </mergeCells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A) Analyse Descriptive</vt:lpstr>
      <vt:lpstr>B) Cacluls matriciels</vt:lpstr>
      <vt:lpstr>C) Utilitaire d'analyse</vt:lpstr>
      <vt:lpstr>Ex2</vt:lpstr>
      <vt:lpstr>EX3 Niveaux </vt:lpstr>
      <vt:lpstr>EX3 Niveaux Log </vt:lpstr>
      <vt:lpstr>EX3 Taux de croissance</vt:lpstr>
    </vt:vector>
  </TitlesOfParts>
  <Company>Université de Rennes1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karcher</dc:creator>
  <cp:lastModifiedBy>ANDRIAMIALISOA FITIA</cp:lastModifiedBy>
  <cp:lastPrinted>2018-02-12T16:10:52Z</cp:lastPrinted>
  <dcterms:created xsi:type="dcterms:W3CDTF">2013-03-07T13:10:58Z</dcterms:created>
  <dcterms:modified xsi:type="dcterms:W3CDTF">2019-03-06T16:46:09Z</dcterms:modified>
</cp:coreProperties>
</file>