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xl/tables/table7.xml" ContentType="application/vnd.openxmlformats-officedocument.spreadsheetml.table+xml"/>
  <Override PartName="/xl/queryTables/queryTable2.xml" ContentType="application/vnd.openxmlformats-officedocument.spreadsheetml.queryTable+xml"/>
  <Override PartName="/xl/tables/table8.xml" ContentType="application/vnd.openxmlformats-officedocument.spreadsheetml.table+xml"/>
  <Override PartName="/xl/queryTables/queryTable3.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queryTables/queryTable4.xml" ContentType="application/vnd.openxmlformats-officedocument.spreadsheetml.queryTable+xml"/>
  <Override PartName="/xl/tables/table25.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filterPrivacy="1"/>
  <xr:revisionPtr revIDLastSave="0" documentId="13_ncr:1_{2708FDD2-A147-4A20-BC7B-5D8A27E3BBE3}" xr6:coauthVersionLast="36" xr6:coauthVersionMax="36" xr10:uidLastSave="{00000000-0000-0000-0000-000000000000}"/>
  <bookViews>
    <workbookView xWindow="0" yWindow="0" windowWidth="28800" windowHeight="11850" xr2:uid="{00000000-000D-0000-FFFF-FFFF00000000}"/>
  </bookViews>
  <sheets>
    <sheet name="KYC &amp; AML" sheetId="14" r:id="rId1"/>
    <sheet name="Record Keeping Log" sheetId="1" r:id="rId2"/>
    <sheet name="updatorload" sheetId="19" state="hidden" r:id="rId3"/>
    <sheet name="KYC_Source" sheetId="13" state="hidden" r:id="rId4"/>
    <sheet name="Record_Source" sheetId="4" state="hidden" r:id="rId5"/>
    <sheet name="load" sheetId="18" state="hidden" r:id="rId6"/>
  </sheets>
  <externalReferences>
    <externalReference r:id="rId7"/>
  </externalReferences>
  <definedNames>
    <definedName name="_xlnm._FilterDatabase" localSheetId="3" hidden="1">KYC_Source!$B$5:$J$8</definedName>
    <definedName name="BVI">KYC_Source!$D$14</definedName>
    <definedName name="CN">KYC_Source!$D$16</definedName>
    <definedName name="dd_ext_identity">tbl_ext_identity[EXT_IdentityProof_Status]</definedName>
    <definedName name="dd_holdingstrct">tbl_holdingstrct[HoldingStrct_Status]</definedName>
    <definedName name="dd_Identity">tbl_identity[IdentityProof_Status]</definedName>
    <definedName name="dd_initials">dd_Updator[Updator]</definedName>
    <definedName name="dd_materialinfo">tbl_materialinfo[materialinfo]</definedName>
    <definedName name="dd_status">tbl_status[Status]</definedName>
    <definedName name="dd_tbl_bible_location">tbl_bible_location[Bible Loacation]</definedName>
    <definedName name="dd_tbl_clientKYCstatus">tbl_clientkycstatus[KYC Entity Status]</definedName>
    <definedName name="dd_tbl_emptystatus">tbl_emptystatus[Column1]</definedName>
    <definedName name="dd_tbl_newkyccategory">tbl_newkyccategory[KYC Category]</definedName>
    <definedName name="dd_tbl_parent">tbl_parent[Parent]</definedName>
    <definedName name="dd_todo">PROJECT_NAME[PROJECT_NAME]</definedName>
    <definedName name="ExternalData_1" localSheetId="2" hidden="1">updatorload!$A$1:$B$6</definedName>
    <definedName name="ExternalData_2" localSheetId="5" hidden="1">load!$A$1:$K$5</definedName>
    <definedName name="ExternalData_2" localSheetId="2" hidden="1">updatorload!$E$1:$F$2</definedName>
    <definedName name="ExternalData_3" localSheetId="5" hidden="1">load!$N$1:$N$2</definedName>
    <definedName name="ExternalData_3" localSheetId="2" hidden="1">updatorload!$I$1:$I$6</definedName>
    <definedName name="_xlnm.Extract" localSheetId="3">KYC_Source!$N$3:$N$3</definedName>
    <definedName name="FI_List">'[1]Existing KYC Entity'!$E$2:$E$30</definedName>
    <definedName name="Full_List">'[1]Existing KYC Entity'!$E$2:$E$105</definedName>
    <definedName name="GPS">KYC_Source!$B$1</definedName>
    <definedName name="HK">KYC_Source!$D$15</definedName>
    <definedName name="Input">KYC_Source!$B$12</definedName>
    <definedName name="null">KYC_Source!$B$14</definedName>
    <definedName name="PARENT">'Record Keeping Log'!$B$4</definedName>
    <definedName name="PENDING">tbl_inputnilstatus[Pending Status]</definedName>
    <definedName name="POE_List">'[1]Existing KYC Entity'!$E$31:$E$58</definedName>
    <definedName name="_xlnm.Print_Area" localSheetId="0">'KYC &amp; AML'!$A$1:$E$31</definedName>
    <definedName name="_xlnm.Print_Area" localSheetId="1">'Record Keeping Log'!$A$1:$D$26</definedName>
    <definedName name="PRJNAME">'KYC &amp; AML'!$C$4</definedName>
    <definedName name="SDD">KYC_Source!$D$13</definedName>
    <definedName name="SOE_List">'[1]Existing KYC Entity'!$E$59:$E$105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 i="1" l="1"/>
  <c r="C8" i="14"/>
  <c r="C10" i="14" s="1"/>
  <c r="C5" i="14"/>
  <c r="C9" i="14"/>
  <c r="D3" i="1"/>
  <c r="C7" i="14"/>
  <c r="C6" i="14"/>
  <c r="I17" i="13" l="1"/>
  <c r="D3" i="14"/>
  <c r="G5" i="14" l="1"/>
  <c r="S5" i="4" l="1"/>
  <c r="B1" i="13" l="1"/>
  <c r="B5" i="1" l="1"/>
  <c r="A1" i="1" s="1"/>
  <c r="G2" i="14"/>
  <c r="D5" i="1"/>
  <c r="D4" i="1"/>
  <c r="D5" i="14" l="1"/>
  <c r="D25" i="14" s="1"/>
  <c r="B4" i="1"/>
  <c r="D8" i="14"/>
  <c r="A11" i="1"/>
  <c r="B1" i="14"/>
  <c r="G11" i="14" l="1"/>
  <c r="H11" i="14"/>
  <c r="B12" i="13"/>
  <c r="B8" i="14"/>
  <c r="K12" i="13" l="1"/>
  <c r="K17" i="13"/>
  <c r="B19" i="14"/>
  <c r="C19" i="14" s="1"/>
  <c r="D22" i="14" l="1"/>
  <c r="B18" i="14"/>
  <c r="C18" i="14" s="1"/>
  <c r="B21" i="14"/>
  <c r="C21" i="14" s="1"/>
  <c r="D18" i="14"/>
  <c r="B20" i="14"/>
  <c r="C20" i="14" s="1"/>
  <c r="D16" i="14"/>
  <c r="B22" i="14"/>
  <c r="C22" i="14" s="1"/>
  <c r="B16" i="14"/>
  <c r="C16" i="14" s="1"/>
  <c r="D17" i="14"/>
  <c r="D19" i="14"/>
  <c r="D14" i="14"/>
  <c r="B17" i="14"/>
  <c r="C17" i="14" s="1"/>
  <c r="D20" i="14"/>
  <c r="B15" i="14"/>
  <c r="C15" i="14" s="1"/>
  <c r="D21" i="14"/>
  <c r="B14" i="14"/>
  <c r="E14" i="14" s="1"/>
  <c r="C26" i="14" s="1"/>
  <c r="C14" i="14" l="1"/>
  <c r="A15" i="14"/>
  <c r="J19" i="13"/>
  <c r="M18" i="13"/>
  <c r="J18" i="13"/>
  <c r="G18" i="13"/>
  <c r="M17" i="13"/>
  <c r="J17" i="13"/>
  <c r="M16" i="13"/>
  <c r="J16" i="13"/>
  <c r="M15" i="13"/>
  <c r="J15" i="13"/>
  <c r="H15" i="13"/>
  <c r="M14" i="13"/>
  <c r="I14" i="13"/>
  <c r="M13" i="13"/>
  <c r="I13" i="13"/>
  <c r="H13" i="13"/>
  <c r="AB12" i="13"/>
  <c r="AA12" i="13"/>
  <c r="Z12" i="13"/>
  <c r="M12" i="13"/>
  <c r="J12" i="13"/>
  <c r="I12" i="13"/>
  <c r="H12" i="13"/>
  <c r="G12" i="13"/>
  <c r="F12" i="13"/>
  <c r="D12" i="13"/>
  <c r="A4" i="13" s="1"/>
  <c r="P4" i="13" s="1"/>
  <c r="C12" i="13"/>
  <c r="AB11" i="13"/>
  <c r="AA11" i="13"/>
  <c r="Z11" i="13"/>
  <c r="M11" i="13"/>
  <c r="AB10" i="13"/>
  <c r="AA10" i="13"/>
  <c r="Z10" i="13"/>
  <c r="M10" i="13"/>
  <c r="AB9" i="13"/>
  <c r="AA9" i="13"/>
  <c r="Z9" i="13"/>
  <c r="M9" i="13"/>
  <c r="AB8" i="13"/>
  <c r="AA8" i="13"/>
  <c r="Z8" i="13"/>
  <c r="X8" i="13"/>
  <c r="W8" i="13"/>
  <c r="V8" i="13"/>
  <c r="U8" i="13"/>
  <c r="T8" i="13"/>
  <c r="R8" i="13"/>
  <c r="Q8" i="13"/>
  <c r="M8" i="13"/>
  <c r="J8" i="13"/>
  <c r="I8" i="13"/>
  <c r="H8" i="13"/>
  <c r="G8" i="13"/>
  <c r="F8" i="13"/>
  <c r="E8" i="13"/>
  <c r="C8" i="13"/>
  <c r="A8" i="13"/>
  <c r="P8" i="13" s="1"/>
  <c r="AB7" i="13"/>
  <c r="AA7" i="13"/>
  <c r="Z7" i="13"/>
  <c r="X7" i="13"/>
  <c r="W7" i="13"/>
  <c r="V7" i="13"/>
  <c r="U7" i="13"/>
  <c r="T7" i="13"/>
  <c r="S7" i="13"/>
  <c r="R7" i="13"/>
  <c r="Q7" i="13"/>
  <c r="M7" i="13"/>
  <c r="J7" i="13"/>
  <c r="I7" i="13"/>
  <c r="H7" i="13"/>
  <c r="F7" i="13"/>
  <c r="E7" i="13"/>
  <c r="D7" i="13"/>
  <c r="A7" i="13"/>
  <c r="P7" i="13" s="1"/>
  <c r="AB6" i="13"/>
  <c r="AA6" i="13"/>
  <c r="X6" i="13"/>
  <c r="W6" i="13"/>
  <c r="U6" i="13"/>
  <c r="T6" i="13"/>
  <c r="S6" i="13"/>
  <c r="R6" i="13"/>
  <c r="Q6" i="13"/>
  <c r="M6" i="13"/>
  <c r="J6" i="13"/>
  <c r="F6" i="13"/>
  <c r="G7" i="13" s="1"/>
  <c r="E6" i="13"/>
  <c r="A6" i="13"/>
  <c r="P6" i="13" s="1"/>
  <c r="AB5" i="13"/>
  <c r="D15" i="14" s="1"/>
  <c r="X5" i="13"/>
  <c r="W5" i="13"/>
  <c r="V5" i="13"/>
  <c r="M5" i="13"/>
  <c r="J5" i="13"/>
  <c r="I5" i="13"/>
  <c r="H5" i="13"/>
  <c r="G5" i="13"/>
  <c r="A5" i="13"/>
  <c r="P5" i="13" s="1"/>
  <c r="X4" i="13"/>
  <c r="W4" i="13"/>
  <c r="V4" i="13"/>
  <c r="U4" i="13"/>
  <c r="T4" i="13"/>
  <c r="S4" i="13"/>
  <c r="R4" i="13"/>
  <c r="Q4" i="13"/>
  <c r="M4" i="13"/>
  <c r="J4" i="13"/>
  <c r="I4" i="13"/>
  <c r="H4" i="13"/>
  <c r="G4" i="13"/>
  <c r="F4" i="13"/>
  <c r="E4" i="13"/>
  <c r="D4" i="13"/>
  <c r="C4" i="13"/>
  <c r="B4" i="13"/>
  <c r="AB3" i="13"/>
  <c r="AA3" i="13"/>
  <c r="Z3" i="13"/>
  <c r="X3" i="13"/>
  <c r="W3" i="13"/>
  <c r="V3" i="13"/>
  <c r="U3" i="13"/>
  <c r="T3" i="13"/>
  <c r="S3" i="13"/>
  <c r="R3" i="13"/>
  <c r="Q3" i="13"/>
  <c r="P3" i="13"/>
  <c r="Z2" i="13"/>
  <c r="Q2" i="13"/>
  <c r="P2" i="13"/>
  <c r="N2" i="13"/>
  <c r="M2" i="13"/>
  <c r="B2" i="13"/>
  <c r="A2" i="13"/>
  <c r="A16" i="14" l="1"/>
  <c r="E15" i="14" l="1"/>
  <c r="A17" i="14"/>
  <c r="A18" i="14" l="1"/>
  <c r="E16" i="14"/>
  <c r="E17" i="14" l="1"/>
  <c r="A19" i="14"/>
  <c r="A20" i="14" l="1"/>
  <c r="E18" i="14"/>
  <c r="E19" i="14" l="1"/>
  <c r="A21" i="14"/>
  <c r="E20" i="14" l="1"/>
  <c r="A22" i="14"/>
  <c r="E21" i="14" l="1"/>
  <c r="E22" i="14" l="1"/>
  <c r="Q20" i="4" l="1"/>
  <c r="Q19" i="4"/>
  <c r="Q13" i="4"/>
  <c r="Q12" i="4"/>
  <c r="Q5" i="4"/>
  <c r="Q4" i="4"/>
  <c r="A3" i="4" a="1"/>
  <c r="A3" i="4" s="1"/>
  <c r="B3" i="1"/>
  <c r="Q18" i="4" l="1"/>
  <c r="Q3" i="4"/>
  <c r="Q11" i="4"/>
  <c r="B9" i="1"/>
  <c r="A9" i="1" s="1"/>
  <c r="E25" i="1"/>
  <c r="E23" i="1"/>
  <c r="E21" i="1"/>
  <c r="E19" i="1"/>
  <c r="E17" i="1"/>
  <c r="E15" i="1"/>
  <c r="E13" i="1"/>
  <c r="C25" i="1"/>
  <c r="C23" i="1"/>
  <c r="C21" i="1"/>
  <c r="C19" i="1"/>
  <c r="C17" i="1"/>
  <c r="C15" i="1"/>
  <c r="C13" i="1"/>
  <c r="F20" i="1"/>
  <c r="F16" i="1"/>
  <c r="B25" i="1"/>
  <c r="B23" i="1"/>
  <c r="B21" i="1"/>
  <c r="B19" i="1"/>
  <c r="B17" i="1"/>
  <c r="B15" i="1"/>
  <c r="B13" i="1"/>
  <c r="F26" i="1"/>
  <c r="F24" i="1"/>
  <c r="F22" i="1"/>
  <c r="F18" i="1"/>
  <c r="F14" i="1"/>
  <c r="E26" i="1"/>
  <c r="E24" i="1"/>
  <c r="E22" i="1"/>
  <c r="E20" i="1"/>
  <c r="E18" i="1"/>
  <c r="E16" i="1"/>
  <c r="E14" i="1"/>
  <c r="C24" i="1"/>
  <c r="C26" i="1"/>
  <c r="C22" i="1"/>
  <c r="C20" i="1"/>
  <c r="C18" i="1"/>
  <c r="C16" i="1"/>
  <c r="C14" i="1"/>
  <c r="B18" i="1"/>
  <c r="B16" i="1"/>
  <c r="F23" i="1"/>
  <c r="F19" i="1"/>
  <c r="F13" i="1"/>
  <c r="B26" i="1"/>
  <c r="B24" i="1"/>
  <c r="B22" i="1"/>
  <c r="B20" i="1"/>
  <c r="B14" i="1"/>
  <c r="F25" i="1"/>
  <c r="F21" i="1"/>
  <c r="F17" i="1"/>
  <c r="F1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A80678-9382-48DF-A3C8-FE2BACE69167}" keepAlive="1" name="Query - CompletedFormalities" description="Connection to the 'CompletedFormalities' query in the workbook." type="5" refreshedVersion="6" background="1" saveData="1">
    <dbPr connection="Provider=Microsoft.Mashup.OleDb.1;Data Source=$Workbook$;Location=CompletedFormalities;Extended Properties=&quot;&quot;" command="SELECT * FROM [CompletedFormalities]"/>
  </connection>
  <connection id="2" xr16:uid="{FF013574-6059-462A-9C23-42CE91C75FE2}" keepAlive="1" name="Query - CoverageMaker" description="Connection to the 'CoverageMaker' query in the workbook." type="5" refreshedVersion="6" background="1" saveData="1">
    <dbPr connection="Provider=Microsoft.Mashup.OleDb.1;Data Source=$Workbook$;Location=CoverageMaker;Extended Properties=&quot;&quot;" command="SELECT * FROM [CoverageMaker]"/>
  </connection>
  <connection id="3" xr16:uid="{C1E09B01-5110-46B1-8545-320537BDE82B}" keepAlive="1" name="Query - dd_Updator" description="Connection to the 'dd_Updator' query in the workbook." type="5" refreshedVersion="6" background="1" saveData="1">
    <dbPr connection="Provider=Microsoft.Mashup.OleDb.1;Data Source=$Workbook$;Location=dd_Updator;Extended Properties=&quot;&quot;" command="SELECT * FROM [dd_Updator]"/>
  </connection>
  <connection id="4" xr16:uid="{E24F0F7F-9675-4D2B-878C-4DA54CD5FB36}" keepAlive="1" name="Query - Load" description="Connection to the 'Load' query in the workbook." type="5" refreshedVersion="0" background="1">
    <dbPr connection="Provider=Microsoft.Mashup.OleDb.1;Data Source=$Workbook$;Location=Load;Extended Properties=&quot;&quot;" command="SELECT * FROM [Load]"/>
  </connection>
  <connection id="5" xr16:uid="{C5D7C0C2-DE0A-4686-B2A2-76EC50380AC3}" keepAlive="1" name="Query - PROJECT_NAME" description="Connection to the 'PROJECT_NAME' query in the workbook." type="5" refreshedVersion="6" background="1" saveData="1">
    <dbPr connection="Provider=Microsoft.Mashup.OleDb.1;Data Source=$Workbook$;Location=PROJECT_NAME;Extended Properties=&quot;&quot;" command="SELECT * FROM [PROJECT_NAME]"/>
  </connection>
  <connection id="6" xr16:uid="{33FB3AEF-4508-41C3-B81D-0CC964AB6E6C}" keepAlive="1" name="Query - REFRESHED" description="Connection to the 'REFRESHED' query in the workbook." type="5" refreshedVersion="6" background="1" saveData="1">
    <dbPr connection="Provider=Microsoft.Mashup.OleDb.1;Data Source=$Workbook$;Location=REFRESHED;Extended Properties=&quot;&quot;" command="SELECT * FROM [REFRESHED]"/>
  </connection>
</connections>
</file>

<file path=xl/sharedStrings.xml><?xml version="1.0" encoding="utf-8"?>
<sst xmlns="http://schemas.openxmlformats.org/spreadsheetml/2006/main" count="476" uniqueCount="242">
  <si>
    <t>Pricing Date</t>
  </si>
  <si>
    <t>SOE</t>
  </si>
  <si>
    <t>-</t>
  </si>
  <si>
    <t>N/A</t>
  </si>
  <si>
    <t>编号</t>
  </si>
  <si>
    <t>内部附注</t>
  </si>
  <si>
    <t>[DCM填写]</t>
  </si>
  <si>
    <t>OK 已存</t>
  </si>
  <si>
    <t>MAIN DOC</t>
  </si>
  <si>
    <t>INTERNAL NOTES</t>
  </si>
  <si>
    <t>POE</t>
  </si>
  <si>
    <t>2022  HK Public Holidays</t>
  </si>
  <si>
    <t>文件</t>
    <phoneticPr fontId="2" type="noConversion"/>
  </si>
  <si>
    <t>保存年限</t>
    <phoneticPr fontId="2" type="noConversion"/>
  </si>
  <si>
    <t>不少于两年</t>
    <phoneticPr fontId="2" type="noConversion"/>
  </si>
  <si>
    <t>不少于七年</t>
    <phoneticPr fontId="2" type="noConversion"/>
  </si>
  <si>
    <t>文件状态</t>
    <phoneticPr fontId="2" type="noConversion"/>
  </si>
  <si>
    <t>Pending</t>
    <phoneticPr fontId="2" type="noConversion"/>
  </si>
  <si>
    <r>
      <t>[Syndicate</t>
    </r>
    <r>
      <rPr>
        <sz val="11"/>
        <color theme="1"/>
        <rFont val="微軟正黑體"/>
        <family val="2"/>
        <charset val="136"/>
      </rPr>
      <t>填写</t>
    </r>
    <r>
      <rPr>
        <sz val="11"/>
        <color theme="1"/>
        <rFont val="Arial"/>
        <family val="2"/>
      </rPr>
      <t>]</t>
    </r>
    <phoneticPr fontId="2" type="noConversion"/>
  </si>
  <si>
    <r>
      <t>[Syndicate/Sales</t>
    </r>
    <r>
      <rPr>
        <sz val="11"/>
        <color theme="1"/>
        <rFont val="微軟正黑體"/>
        <family val="2"/>
        <charset val="136"/>
      </rPr>
      <t>填写</t>
    </r>
    <r>
      <rPr>
        <sz val="11"/>
        <color theme="1"/>
        <rFont val="Arial"/>
        <family val="2"/>
      </rPr>
      <t>]</t>
    </r>
    <phoneticPr fontId="2" type="noConversion"/>
  </si>
  <si>
    <t>1.1 对发行人客户及债券发售的评估
  1.1a 发行人客户评估
  1.1b 债券发售评估</t>
    <phoneticPr fontId="2" type="noConversion"/>
  </si>
  <si>
    <r>
      <t xml:space="preserve">b. </t>
    </r>
    <r>
      <rPr>
        <sz val="11"/>
        <color theme="1" tint="0.34998626667073579"/>
        <rFont val="微軟正黑體"/>
        <family val="2"/>
        <charset val="136"/>
      </rPr>
      <t>投资者客户是否有与发行人客户及与我司或与我司属同一公司集团的公司有任何关联，并向整体协调人提供充足资料</t>
    </r>
    <phoneticPr fontId="2" type="noConversion"/>
  </si>
  <si>
    <t>[Syndicate填写]</t>
  </si>
  <si>
    <r>
      <t>[DCM/Syndicate/Sales</t>
    </r>
    <r>
      <rPr>
        <sz val="11"/>
        <color theme="1"/>
        <rFont val="微軟正黑體"/>
        <family val="2"/>
        <charset val="136"/>
      </rPr>
      <t>填写</t>
    </r>
    <r>
      <rPr>
        <sz val="11"/>
        <color theme="1"/>
        <rFont val="Arial"/>
        <family val="2"/>
      </rPr>
      <t>]</t>
    </r>
    <phoneticPr fontId="2" type="noConversion"/>
  </si>
  <si>
    <t>特别对大额或不寻常分配作重点记录</t>
    <phoneticPr fontId="2" type="noConversion"/>
  </si>
  <si>
    <r>
      <t xml:space="preserve">T:\2. DCM\1. </t>
    </r>
    <r>
      <rPr>
        <sz val="11"/>
        <color rgb="FFC00000"/>
        <rFont val="微軟正黑體"/>
        <family val="2"/>
        <charset val="136"/>
      </rPr>
      <t>流程及模板</t>
    </r>
    <r>
      <rPr>
        <sz val="11"/>
        <color rgb="FFC00000"/>
        <rFont val="Arial"/>
        <family val="2"/>
      </rPr>
      <t>\0D. requirement&amp; template-Record Keeping</t>
    </r>
    <phoneticPr fontId="2" type="noConversion"/>
  </si>
  <si>
    <r>
      <t xml:space="preserve">T:\2. DCM\1. </t>
    </r>
    <r>
      <rPr>
        <sz val="11"/>
        <color theme="1" tint="0.34998626667073579"/>
        <rFont val="微軟正黑體"/>
        <family val="2"/>
        <charset val="136"/>
      </rPr>
      <t>流程及模板</t>
    </r>
    <r>
      <rPr>
        <sz val="11"/>
        <color theme="1" tint="0.34998626667073579"/>
        <rFont val="Arial"/>
        <family val="2"/>
      </rPr>
      <t>\0D. requirement&amp; template-Record Keeping</t>
    </r>
    <phoneticPr fontId="2" type="noConversion"/>
  </si>
  <si>
    <t>保存年限</t>
    <phoneticPr fontId="2" type="noConversion"/>
  </si>
  <si>
    <t>1.2 与发行人客户之间的所有重要通讯，例如就实际或潜在的利益冲突向发行人客户作出的披露</t>
    <phoneticPr fontId="2" type="noConversion"/>
  </si>
  <si>
    <t>1.3 发行人客户提供的回佣及付款详情</t>
    <phoneticPr fontId="2" type="noConversion"/>
  </si>
  <si>
    <t>3.1 若资本市场中介人的认购指示以综合方式输入，则有关所有认购指示的拟定分配基准及相关理据，以及重大偏离分配政策的任何情况</t>
    <phoneticPr fontId="2" type="noConversion"/>
  </si>
  <si>
    <t>3.3 在整个簿记建档过程中，挂盘册的所有变更</t>
    <phoneticPr fontId="2" type="noConversion"/>
  </si>
  <si>
    <t>4.1 投资者客户的评估
  4.1a 投资者客户是否属于目标投资者类别
  4.1b 是否存在关联关系</t>
    <phoneticPr fontId="2" type="noConversion"/>
  </si>
  <si>
    <t>4.3 与投资者客户之间的所有重要通讯及向他们提供的资料包括有关挂盘册状况的资料（例如交易启动的合约细则及簿册讯息）</t>
    <phoneticPr fontId="2" type="noConversion"/>
  </si>
  <si>
    <t>向其本身、其委任的非银团资本市场中介人，或其投资者客户提供的任何其他优惠待遇</t>
    <phoneticPr fontId="2" type="noConversion"/>
  </si>
  <si>
    <t>[Syndicate/Sales填写]</t>
  </si>
  <si>
    <t>[DCM/Syndicate/Sales填写]</t>
  </si>
  <si>
    <t>1.4 与发行人客户进行的全部主要讨论，包括就所有银团资本市场中介人支付的定额与酌情费用之间的比例</t>
    <phoneticPr fontId="2" type="noConversion"/>
  </si>
  <si>
    <t>1.5 发行人客户作出的最终决定重大偏离整体协调人所提出的意见或建议的情况，包括整体协调人就有关决定涉及的任何潜在顾虑向发行人客户作出的解释，以及所提供的意见</t>
    <phoneticPr fontId="2" type="noConversion"/>
  </si>
  <si>
    <r>
      <t>[DCM/Syndicate</t>
    </r>
    <r>
      <rPr>
        <sz val="11"/>
        <color theme="1"/>
        <rFont val="微軟正黑體"/>
        <family val="2"/>
        <charset val="136"/>
      </rPr>
      <t>填写</t>
    </r>
    <r>
      <rPr>
        <sz val="11"/>
        <color theme="1"/>
        <rFont val="Arial"/>
        <family val="2"/>
      </rPr>
      <t>]</t>
    </r>
    <phoneticPr fontId="2" type="noConversion"/>
  </si>
  <si>
    <t>3.2 与整体协调人、其他资本市场中介人之间的所有重要通讯，及向他们提供的资料包括有关挂盘册状况的资料（例如交易启动的合约细则及簿册讯息）</t>
    <phoneticPr fontId="2" type="noConversion"/>
  </si>
  <si>
    <t>4.2 由接获认购指示（包括申购意向）并于挂盘册（不论是直接或间接地）输入认购指示，直至最终分配认购指示为止的审计线索，包括:
  4.2a 关于所接获的认购指示的变更
  4.2b 被拒绝的认购指示的详情和有关理由,及
  4.2c 在最终分配决定前向每名投资者客户或资本市场中介人作出的认购指示确认，以及有关分配决定的纪录</t>
    <phoneticPr fontId="2" type="noConversion"/>
  </si>
  <si>
    <t>Reference</t>
    <phoneticPr fontId="2" type="noConversion"/>
  </si>
  <si>
    <t>2.1 与发行人客户讨论及提供的主要意见,包括:  
  - 推销及锁定目标投资者策略
  - 定价政策
  - 分配政策和理据、利弊及重大偏离分配政策的任何情况</t>
    <phoneticPr fontId="2" type="noConversion"/>
  </si>
  <si>
    <t>2.2 整体协调人根据发行人客户所转授的权力而作出的决定（例如定价及分配）的理据</t>
    <phoneticPr fontId="2" type="noConversion"/>
  </si>
  <si>
    <t>保存年限</t>
    <phoneticPr fontId="2" type="noConversion"/>
  </si>
  <si>
    <t>21.3.9(a)</t>
    <phoneticPr fontId="2" type="noConversion"/>
  </si>
  <si>
    <t>21.3.9(b)</t>
    <phoneticPr fontId="2" type="noConversion"/>
  </si>
  <si>
    <t>21.3.9(c)</t>
    <phoneticPr fontId="2" type="noConversion"/>
  </si>
  <si>
    <t>21.3.9(d)</t>
    <phoneticPr fontId="2" type="noConversion"/>
  </si>
  <si>
    <t>21.3.9(e)</t>
    <phoneticPr fontId="2" type="noConversion"/>
  </si>
  <si>
    <t>21.3.9(f)</t>
    <phoneticPr fontId="2" type="noConversion"/>
  </si>
  <si>
    <t>21.3.9(g)</t>
    <phoneticPr fontId="2" type="noConversion"/>
  </si>
  <si>
    <t>21.4.7(a)</t>
    <phoneticPr fontId="2" type="noConversion"/>
  </si>
  <si>
    <t>21.4.7(b)</t>
    <phoneticPr fontId="2" type="noConversion"/>
  </si>
  <si>
    <t>21.3.9(e), 21.4.7(b)</t>
    <phoneticPr fontId="2" type="noConversion"/>
  </si>
  <si>
    <t>21.4.7(b), 21.4.7(c)</t>
    <phoneticPr fontId="2" type="noConversion"/>
  </si>
  <si>
    <t>21.4.7(d)</t>
    <phoneticPr fontId="2" type="noConversion"/>
  </si>
  <si>
    <t>21.4.7(e)</t>
    <phoneticPr fontId="2" type="noConversion"/>
  </si>
  <si>
    <r>
      <t>a.发行人客户评估</t>
    </r>
    <r>
      <rPr>
        <sz val="11"/>
        <color theme="1" tint="0.34998626667073579"/>
        <rFont val="微軟正黑體"/>
        <family val="2"/>
        <charset val="134"/>
      </rPr>
      <t>Memo 
b.项目CC
*上会已有</t>
    </r>
    <r>
      <rPr>
        <sz val="11"/>
        <color theme="1" tint="0.34998626667073579"/>
        <rFont val="Microsoft YaHei"/>
        <family val="2"/>
        <charset val="134"/>
      </rPr>
      <t>internal memo &amp; cc，故此项默认已存档</t>
    </r>
    <phoneticPr fontId="2" type="noConversion"/>
  </si>
  <si>
    <r>
      <t>3.</t>
    </r>
    <r>
      <rPr>
        <sz val="11"/>
        <color theme="1"/>
        <rFont val="Microsoft YaHei"/>
        <family val="2"/>
        <charset val="134"/>
      </rPr>
      <t>2</t>
    </r>
    <r>
      <rPr>
        <sz val="11"/>
        <color theme="1"/>
        <rFont val="微軟正黑體"/>
        <family val="2"/>
        <charset val="136"/>
      </rPr>
      <t xml:space="preserve"> 与整体协调人、其他资本市场中介人之间的所有重要通讯，及向他们提供的资料包括有关挂盘册状况的资料（例如交易启动的合约细则及簿册讯息）</t>
    </r>
    <phoneticPr fontId="2" type="noConversion"/>
  </si>
  <si>
    <t>定价日</t>
  </si>
  <si>
    <t>发行人</t>
  </si>
  <si>
    <t>PROJECT_NAME</t>
  </si>
  <si>
    <t>COVERAGE</t>
  </si>
  <si>
    <t>Parent Folder</t>
  </si>
  <si>
    <t>Project Name</t>
  </si>
  <si>
    <t>Relocation Date</t>
  </si>
  <si>
    <t>Short Name</t>
  </si>
  <si>
    <t>Client Name</t>
  </si>
  <si>
    <t>中介人角色#</t>
  </si>
  <si>
    <t>新规角色</t>
  </si>
  <si>
    <t>Capital Market Intermediaries</t>
  </si>
  <si>
    <t>Overall Coordinator</t>
  </si>
  <si>
    <t>Column1</t>
  </si>
  <si>
    <t>Pending Status</t>
  </si>
  <si>
    <t>[DCM/Syndicate填写]</t>
  </si>
  <si>
    <t>Parent</t>
  </si>
  <si>
    <t>--</t>
  </si>
  <si>
    <t xml:space="preserve">Removal of Empty Folders </t>
  </si>
  <si>
    <t>Confirmed  - Empty sub-folders have been removed from Deal Folder</t>
  </si>
  <si>
    <t xml:space="preserve">           </t>
  </si>
  <si>
    <t>REFRESHED</t>
  </si>
  <si>
    <t>23/06</t>
  </si>
  <si>
    <t>Refreshed</t>
  </si>
  <si>
    <t>Complete the form after moving into Folder</t>
  </si>
  <si>
    <t>Deal Folder Name</t>
  </si>
  <si>
    <t>2-5. Transaction\Documentation\Bible</t>
  </si>
  <si>
    <t>4. Documentation\Bible</t>
  </si>
  <si>
    <t>Bible Loacation</t>
  </si>
  <si>
    <t>FI&amp;C</t>
  </si>
  <si>
    <t>Confirm Bible Location</t>
  </si>
  <si>
    <t>KYC expiry date</t>
  </si>
  <si>
    <t>Status</t>
  </si>
  <si>
    <t>Existing KYC Entity</t>
  </si>
  <si>
    <t>KYC Entity Status</t>
  </si>
  <si>
    <t>Column2</t>
  </si>
  <si>
    <t>代表source cell</t>
  </si>
  <si>
    <t>Change of Material Information of the Entity</t>
  </si>
  <si>
    <t>Material information of the entity included: 1) the entity's name; 2) the entity's shareholders holding more than 25% shares; 3) the entity's listing status/licensed status; 4) the entity's main business.</t>
  </si>
  <si>
    <t>Main Business: any license is obtained for the new business and if sanctions are applied.
If there is change, the Entity shall be regarded as a  New KYC Entity.</t>
  </si>
  <si>
    <t>董事会决议</t>
  </si>
  <si>
    <t>法律文件签字人身份证明</t>
  </si>
  <si>
    <t>董事名册</t>
  </si>
  <si>
    <t>反洗钱问卷</t>
  </si>
  <si>
    <t>简化客户尽调资格证明</t>
  </si>
  <si>
    <t>一、普通复印件/CTC扫描件：两份身份证明及一份住址证明，例如内地身份证及护照；或
二、CTC纸质原件:内地身份证；或
三、CTC纸质原件:香港身份证及3个月内地址证明</t>
  </si>
  <si>
    <t>若无决议须提供指定本次项目相应授权文档签署版复印件，且由DCM提供合理解释与说明</t>
  </si>
  <si>
    <t>DCM从交易所网站上下载上市公司董事名册，对于其他非上市公司，由DCM向发行人索取</t>
  </si>
  <si>
    <t>接受监管机构或交易所官网截图</t>
  </si>
  <si>
    <t>新增签字人的身份证明</t>
  </si>
  <si>
    <t>公司确认本项目相较前次发行有无新增法律文件签字人(即被授权人士)。如有，请提供新增人士的身份及住址证明：
一、普通复印件/CTC扫描件：两份身份证明及一份住址证明，例如内地身份证及护照；或
二、CTC纸质原件:内地身份证；或
三、CTC纸质原件:香港身份证及3个月内地址证明</t>
  </si>
  <si>
    <t>公司成立证书</t>
  </si>
  <si>
    <t>董事在职证明书</t>
  </si>
  <si>
    <t>公司章程</t>
  </si>
  <si>
    <t>股权架构图</t>
  </si>
  <si>
    <t>股东身份证明</t>
  </si>
  <si>
    <t>公司地址证明</t>
  </si>
  <si>
    <t>复印件</t>
  </si>
  <si>
    <t>DCM提供OC中股权架构图截图。如数据不足够，则需连同董事声明的股权架构图</t>
  </si>
  <si>
    <t>公司注册证书</t>
  </si>
  <si>
    <t>商业登记证</t>
  </si>
  <si>
    <t>如果是非香港的认可机构或持牌法团，需提供Correspondent Relationship and Anti-Money Laundering Questionnaire</t>
  </si>
  <si>
    <t>营业执照</t>
  </si>
  <si>
    <t>工商查册报告</t>
  </si>
  <si>
    <t>认可机构/持牌法团/上市公司的证明文件</t>
  </si>
  <si>
    <t>DCM从国家企业征信网生成报告下载</t>
  </si>
  <si>
    <t>复印件 Certificate of Incorporation</t>
  </si>
  <si>
    <t>6个月内CTC原件 Certificate of Incumbency</t>
  </si>
  <si>
    <t>2022-23  HK Public Holidays</t>
  </si>
  <si>
    <t>Basic Field</t>
  </si>
  <si>
    <t>KYC Category</t>
  </si>
  <si>
    <t>KYC Columns</t>
  </si>
  <si>
    <t>materialinfo</t>
  </si>
  <si>
    <t>IdentityProof_Status</t>
  </si>
  <si>
    <t>HoldingStrct_Status</t>
  </si>
  <si>
    <t>EXT_IdentityProof_Status</t>
  </si>
  <si>
    <t>Items</t>
  </si>
  <si>
    <t>复印件 股权架构图连同董事声明</t>
  </si>
  <si>
    <t>New KYC Entity</t>
  </si>
  <si>
    <t>简化客户尽调：对等司法区认可机构/持牌法团/上市公司</t>
  </si>
  <si>
    <t>Requirements</t>
  </si>
  <si>
    <t>No Change</t>
  </si>
  <si>
    <t>已存档</t>
  </si>
  <si>
    <t>确认无新增法律文件签字</t>
  </si>
  <si>
    <t>实益拥有人(如适用)的身份及住址证明
一、普通复印件/CTC扫描件：两份身份证明及一份住址证明，例如内地身份证及护照；或
二、CTC纸质原件:内地身份证；或
三、CTC纸质原件:香港身份证及3个月内地址证明</t>
  </si>
  <si>
    <t>BVI/Cayman 注册成立公司</t>
  </si>
  <si>
    <t>Internal Remarks</t>
  </si>
  <si>
    <t>已存档1份ID证明和满足豁免第二份ID要求的证明</t>
  </si>
  <si>
    <t>已保存OC的股权架构图</t>
  </si>
  <si>
    <t>已存档新增签字人的证明</t>
  </si>
  <si>
    <t>公司最近3个月内的地址证明(能证明其注册地址的法定文件：例如上述2董事在职声明书或公司存续证明书)</t>
  </si>
  <si>
    <t>*Material information of the entity included:</t>
  </si>
  <si>
    <t>HK注册成立公司</t>
  </si>
  <si>
    <t xml:space="preserve"> Status</t>
  </si>
  <si>
    <t>申请合规豁免：已存档与律师的往来电邮确认发行人不会提供</t>
  </si>
  <si>
    <t>1. The entity's name</t>
  </si>
  <si>
    <t>中国内地注册成立公司</t>
  </si>
  <si>
    <t>申请合规豁免：已存档与公司的往来电邮或截图显示其不会提供</t>
  </si>
  <si>
    <t>国家工商登记总局查册报告</t>
  </si>
  <si>
    <t>2. The entity's shareholders holding more than 25% shares</t>
  </si>
  <si>
    <t>申请合规豁免：已存档承揽团队确认与发行人沟通后公司不会提供</t>
  </si>
  <si>
    <t>3. The entity's listing status/licensed status</t>
  </si>
  <si>
    <t xml:space="preserve">复印件 </t>
  </si>
  <si>
    <t>4. The entity's main business (e.g. any license is obtained for the new business and if sanctions are applied)</t>
  </si>
  <si>
    <t>上市公司年报</t>
  </si>
  <si>
    <t>境内外OC</t>
  </si>
  <si>
    <t>审计年报</t>
  </si>
  <si>
    <t>交易所及上清所公告</t>
  </si>
  <si>
    <t>国家企业信用信息公示系统</t>
  </si>
  <si>
    <t>企查查</t>
  </si>
  <si>
    <t>专业资格网站</t>
  </si>
  <si>
    <t>Section A. KYC</t>
  </si>
  <si>
    <t>Section B. AML</t>
  </si>
  <si>
    <t>Name Screening Summary</t>
  </si>
  <si>
    <t>Name Screening Details</t>
  </si>
  <si>
    <t>Positive Reports</t>
  </si>
  <si>
    <t>Negative Reports</t>
  </si>
  <si>
    <t>Coverage</t>
  </si>
  <si>
    <t>New KYC Entity Category</t>
  </si>
  <si>
    <t>KYC Entity Name</t>
  </si>
  <si>
    <r>
      <t xml:space="preserve">尽职审查风险评估表格
</t>
    </r>
    <r>
      <rPr>
        <i/>
        <sz val="8"/>
        <rFont val="Arial"/>
        <family val="2"/>
      </rPr>
      <t>(1.Internal\DD Form)</t>
    </r>
  </si>
  <si>
    <t>Item 3-6:(1.Internal\Worldcheck)</t>
  </si>
  <si>
    <t>(1.Internal\KYC Documents)</t>
  </si>
  <si>
    <t>=IF($C$7=KYC_Source!$C$13,KYC_Source!$C$12,tbl_pendingstatus[Column1])</t>
  </si>
  <si>
    <t>=IF($C$7=KYC_Source!$C$15,KYC_Source!$C$12,tbl_pendingstatus[Column1])</t>
  </si>
  <si>
    <t>=IF($C$7=KYC_Source!$C$13,INDEX(Table_TOMBs[发行人],MATCH($C$5,Table_TOMBs[PROJECT_NAME],0)),IF($C$7=KYC_Source!$C$14,INDEX(QRC_KYCList[发行人名称英文*],MATCH($C$6,QRC_KYCList[信用主体简称],0)),"--"))</t>
  </si>
  <si>
    <t>Mandated</t>
  </si>
  <si>
    <t>已存档签署版</t>
  </si>
  <si>
    <t>AML</t>
  </si>
  <si>
    <t>无</t>
  </si>
  <si>
    <t>Dowloand stantdard AMLQ from its offical website</t>
  </si>
  <si>
    <t>=IF($C$7=KYC_Source!$C$14,'KYC &amp; AML'!$E$13,Input)</t>
  </si>
  <si>
    <t>注册成立地</t>
  </si>
  <si>
    <t>VG</t>
  </si>
  <si>
    <t>CN</t>
  </si>
  <si>
    <t>书面委任记录需保存合理记录显示确认委任是在内部过会之后。</t>
  </si>
  <si>
    <t>MDDQ</t>
  </si>
  <si>
    <t>已作为AML Checklist附件上传OA</t>
  </si>
  <si>
    <t>不适用(无管理层尽调)</t>
  </si>
  <si>
    <t>已在收到完整回复后补发电邮予法律合规部</t>
  </si>
  <si>
    <t>豁免个人住址证明；
如检索到姓名可豁免第二份ID要求：1) 上市公司年报; 2)境内外OC; 3) 审计年报; 4) 交易所及上清所公告; 5) 企查查; 6) 国家企业信用信息公示系统; 7) 专业资格网站</t>
  </si>
  <si>
    <r>
      <t xml:space="preserve">AML Checklist Attachments
</t>
    </r>
    <r>
      <rPr>
        <i/>
        <sz val="8"/>
        <rFont val="Arial"/>
        <family val="2"/>
      </rPr>
      <t>(Completed MDDQ w Answers)</t>
    </r>
  </si>
  <si>
    <t>KYC签署指引</t>
  </si>
  <si>
    <t>PRJ对账号</t>
  </si>
  <si>
    <t>保存为vF.pdf并通知团队；
签署后命名为_signed.pdf再电邮QRC。</t>
  </si>
  <si>
    <t>‘=IF(B13&lt;&gt;"--",Input,null)</t>
  </si>
  <si>
    <t>JH</t>
  </si>
  <si>
    <t>Signer Initials</t>
  </si>
  <si>
    <t>Updator</t>
  </si>
  <si>
    <t>Name</t>
  </si>
  <si>
    <t>黄荣左</t>
  </si>
  <si>
    <t>CL</t>
  </si>
  <si>
    <t>刘嘉西</t>
  </si>
  <si>
    <t>ES</t>
  </si>
  <si>
    <t>孙颖芝</t>
  </si>
  <si>
    <t>CY</t>
  </si>
  <si>
    <t>余烨洁</t>
  </si>
  <si>
    <t>CoverageMaker</t>
  </si>
  <si>
    <t>董泽尧</t>
  </si>
  <si>
    <t/>
  </si>
  <si>
    <t xml:space="preserve">                         Approved by:</t>
  </si>
  <si>
    <t xml:space="preserve">                         Checker:</t>
  </si>
  <si>
    <t>本次发债授权董事会会议复印件
(须包含所有参会董事签字及授权人士签名)</t>
  </si>
  <si>
    <r>
      <rPr>
        <i/>
        <u/>
        <sz val="10"/>
        <rFont val="Arial"/>
        <family val="2"/>
      </rPr>
      <t>CTC纸质原件定义</t>
    </r>
    <r>
      <rPr>
        <i/>
        <sz val="10"/>
        <rFont val="Arial"/>
        <family val="2"/>
      </rPr>
      <t>：指经核证副本的纸质原件，由注会、香港特许秘书会公司秘书、执业律师(内地或其他司法管辖区注册律师)、太平绅士等3个月内签字证明与原件一致并注明执照号码的复印件纸质版。（注：中国内地上市公司董事会秘书、上市公司（无论何地）董事并不包含在上述合资格人士里）</t>
    </r>
  </si>
  <si>
    <t>Form Version: 23/08</t>
  </si>
  <si>
    <t xml:space="preserve">                       Signatures</t>
  </si>
  <si>
    <t>主体简称</t>
  </si>
  <si>
    <t>Nil Status</t>
  </si>
  <si>
    <t>KYC Status</t>
  </si>
  <si>
    <t>Baima Lake</t>
  </si>
  <si>
    <t>常德城投</t>
  </si>
  <si>
    <t>CHANGDE URBAN CONSTRUCTION AND INVESTMENT GROUP CO., LTD.</t>
  </si>
  <si>
    <t>Sunrise III</t>
  </si>
  <si>
    <t>上饶城投</t>
  </si>
  <si>
    <t>SHANGRAO CITY CONSTRUCTION INVESTMENT DEVELOPMENT GROUP COMPANY LIMITED</t>
  </si>
  <si>
    <t>Qilin</t>
  </si>
  <si>
    <t>徐州经开国资</t>
  </si>
  <si>
    <t>JINSHINE INTERNATIONAL CO., LTD</t>
  </si>
  <si>
    <t>Camphor Tree</t>
  </si>
  <si>
    <t>江苏平陵建投</t>
  </si>
  <si>
    <t>PINGLING GROUP OVERSEAS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</si>
</sst>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d;@"/>
  </numFmts>
  <fonts count="62">
    <font>
      <sz val="11"/>
      <color theme="1"/>
      <name val="Arial"/>
      <family val="2"/>
      <scheme val="minor"/>
    </font>
    <font>
      <sz val="8"/>
      <color theme="1"/>
      <name val="Arial"/>
      <family val="2"/>
      <scheme val="minor"/>
    </font>
    <font>
      <sz val="9"/>
      <name val="Arial"/>
      <family val="3"/>
      <charset val="136"/>
      <scheme val="minor"/>
    </font>
    <font>
      <sz val="11"/>
      <color theme="1"/>
      <name val="Arial"/>
      <family val="2"/>
    </font>
    <font>
      <sz val="11"/>
      <color theme="1"/>
      <name val="Arial"/>
      <family val="2"/>
      <charset val="134"/>
      <scheme val="minor"/>
    </font>
    <font>
      <sz val="11"/>
      <color rgb="FFC00000"/>
      <name val="Arial"/>
      <family val="2"/>
    </font>
    <font>
      <sz val="11"/>
      <color theme="1" tint="0.34998626667073579"/>
      <name val="Arial"/>
      <family val="2"/>
    </font>
    <font>
      <sz val="11"/>
      <color rgb="FFC00000"/>
      <name val="微軟正黑體"/>
      <family val="2"/>
      <charset val="136"/>
    </font>
    <font>
      <sz val="11"/>
      <color theme="1" tint="0.34998626667073579"/>
      <name val="微軟正黑體"/>
      <family val="2"/>
      <charset val="136"/>
    </font>
    <font>
      <sz val="11"/>
      <color theme="1"/>
      <name val="微軟正黑體"/>
      <family val="2"/>
      <charset val="136"/>
    </font>
    <font>
      <sz val="11"/>
      <color theme="1" tint="0.34998626667073579"/>
      <name val="微軟正黑體"/>
      <family val="2"/>
      <charset val="134"/>
    </font>
    <font>
      <sz val="11"/>
      <color theme="1" tint="0.34998626667073579"/>
      <name val="Microsoft YaHei"/>
      <family val="2"/>
      <charset val="134"/>
    </font>
    <font>
      <sz val="11"/>
      <color theme="1"/>
      <name val="Microsoft YaHei"/>
      <family val="2"/>
      <charset val="134"/>
    </font>
    <font>
      <b/>
      <sz val="8"/>
      <color rgb="FF3F3F3F"/>
      <name val="Segoe UI Variable Text"/>
      <family val="2"/>
    </font>
    <font>
      <u/>
      <sz val="11"/>
      <color theme="1"/>
      <name val="Arial"/>
      <family val="2"/>
      <scheme val="minor"/>
    </font>
    <font>
      <b/>
      <sz val="11"/>
      <color theme="1"/>
      <name val="Arial"/>
      <family val="2"/>
      <scheme val="minor"/>
    </font>
    <font>
      <sz val="10"/>
      <color theme="1"/>
      <name val="Arial"/>
      <family val="2"/>
      <scheme val="minor"/>
    </font>
    <font>
      <b/>
      <sz val="10"/>
      <color rgb="FF404040"/>
      <name val="Arial"/>
      <family val="2"/>
      <scheme val="minor"/>
    </font>
    <font>
      <i/>
      <sz val="10"/>
      <color rgb="FF8C8C8C"/>
      <name val="Arial"/>
      <family val="2"/>
      <scheme val="minor"/>
    </font>
    <font>
      <sz val="10"/>
      <color rgb="FF404040"/>
      <name val="Arial"/>
      <family val="2"/>
      <scheme val="minor"/>
    </font>
    <font>
      <sz val="10"/>
      <color rgb="FF000000"/>
      <name val="Arial"/>
      <family val="2"/>
      <scheme val="minor"/>
    </font>
    <font>
      <b/>
      <sz val="10"/>
      <color rgb="FF000000"/>
      <name val="Arial"/>
      <family val="2"/>
      <scheme val="minor"/>
    </font>
    <font>
      <i/>
      <sz val="10"/>
      <color rgb="FF404040"/>
      <name val="Arial"/>
      <family val="2"/>
      <scheme val="minor"/>
    </font>
    <font>
      <b/>
      <sz val="11"/>
      <name val="Arial"/>
      <family val="2"/>
      <scheme val="minor"/>
    </font>
    <font>
      <sz val="10"/>
      <color rgb="FF0000FF"/>
      <name val="Arial"/>
      <family val="2"/>
      <scheme val="minor"/>
    </font>
    <font>
      <b/>
      <i/>
      <sz val="10"/>
      <color rgb="FF8C8C8C"/>
      <name val="Arial"/>
      <family val="2"/>
      <scheme val="minor"/>
    </font>
    <font>
      <sz val="11"/>
      <color theme="0"/>
      <name val="Arial"/>
      <family val="2"/>
      <scheme val="minor"/>
    </font>
    <font>
      <i/>
      <sz val="10"/>
      <color theme="1"/>
      <name val="Arial"/>
      <family val="2"/>
      <scheme val="minor"/>
    </font>
    <font>
      <u/>
      <sz val="11"/>
      <color theme="10"/>
      <name val="Arial"/>
      <family val="2"/>
      <scheme val="minor"/>
    </font>
    <font>
      <b/>
      <sz val="10"/>
      <name val="Arial"/>
      <family val="2"/>
      <scheme val="minor"/>
    </font>
    <font>
      <sz val="8"/>
      <color rgb="FF0000FF"/>
      <name val="Arial"/>
      <family val="2"/>
      <scheme val="minor"/>
    </font>
    <font>
      <u/>
      <sz val="8"/>
      <color theme="10"/>
      <name val="Arial"/>
      <family val="2"/>
      <scheme val="minor"/>
    </font>
    <font>
      <sz val="8"/>
      <color theme="1"/>
      <name val="Arial"/>
      <family val="2"/>
    </font>
    <font>
      <sz val="8"/>
      <color theme="0"/>
      <name val="Arial"/>
      <family val="2"/>
    </font>
    <font>
      <sz val="8"/>
      <color theme="7" tint="-0.499984740745262"/>
      <name val="Arial"/>
      <family val="2"/>
    </font>
    <font>
      <b/>
      <sz val="8"/>
      <color theme="0"/>
      <name val="Arial"/>
      <family val="2"/>
    </font>
    <font>
      <sz val="8"/>
      <color rgb="FF000000"/>
      <name val="Segoe UI"/>
      <family val="2"/>
    </font>
    <font>
      <sz val="12"/>
      <color theme="9" tint="-0.249977111117893"/>
      <name val="Arial"/>
      <family val="2"/>
    </font>
    <font>
      <b/>
      <sz val="10.5"/>
      <name val="Arial"/>
      <family val="2"/>
    </font>
    <font>
      <i/>
      <sz val="8"/>
      <color theme="1"/>
      <name val="Arial"/>
      <family val="2"/>
    </font>
    <font>
      <i/>
      <sz val="8"/>
      <name val="Arial"/>
      <family val="2"/>
    </font>
    <font>
      <b/>
      <sz val="12"/>
      <color theme="2"/>
      <name val="Arial"/>
      <family val="2"/>
    </font>
    <font>
      <b/>
      <sz val="8"/>
      <color rgb="FFFA7D00"/>
      <name val="Arial"/>
      <family val="2"/>
      <scheme val="minor"/>
    </font>
    <font>
      <b/>
      <sz val="8"/>
      <name val="Arial"/>
      <family val="2"/>
      <scheme val="minor"/>
    </font>
    <font>
      <sz val="12"/>
      <color rgb="FF0000FF"/>
      <name val="Arial"/>
      <family val="2"/>
    </font>
    <font>
      <sz val="12"/>
      <color theme="1"/>
      <name val="Arial"/>
      <family val="2"/>
    </font>
    <font>
      <b/>
      <sz val="12"/>
      <name val="Arial"/>
      <family val="2"/>
    </font>
    <font>
      <sz val="12"/>
      <name val="Arial"/>
      <family val="2"/>
    </font>
    <font>
      <sz val="12"/>
      <color rgb="FFFF0000"/>
      <name val="Arial"/>
      <family val="2"/>
    </font>
    <font>
      <i/>
      <sz val="12"/>
      <color theme="1"/>
      <name val="Arial"/>
      <family val="2"/>
    </font>
    <font>
      <b/>
      <sz val="12"/>
      <color theme="0"/>
      <name val="Arial"/>
      <family val="2"/>
      <scheme val="minor"/>
    </font>
    <font>
      <sz val="12"/>
      <color theme="0"/>
      <name val="Arial"/>
      <family val="2"/>
      <scheme val="minor"/>
    </font>
    <font>
      <b/>
      <sz val="12"/>
      <color rgb="FF3F3F3F"/>
      <name val="Segoe UI Variable Text"/>
      <family val="2"/>
    </font>
    <font>
      <sz val="12"/>
      <color rgb="FF0000FF"/>
      <name val="Arial"/>
      <family val="2"/>
      <scheme val="minor"/>
    </font>
    <font>
      <sz val="12"/>
      <color theme="0"/>
      <name val="Arial"/>
      <family val="2"/>
    </font>
    <font>
      <sz val="12"/>
      <color theme="1" tint="0.39997558519241921"/>
      <name val="Arial"/>
      <family val="2"/>
    </font>
    <font>
      <i/>
      <sz val="12"/>
      <name val="Arial"/>
      <family val="2"/>
    </font>
    <font>
      <i/>
      <sz val="12"/>
      <color rgb="FF8C8C8C"/>
      <name val="Arial"/>
      <family val="2"/>
      <scheme val="minor"/>
    </font>
    <font>
      <sz val="12"/>
      <name val="Arial"/>
      <family val="2"/>
      <scheme val="minor"/>
    </font>
    <font>
      <i/>
      <sz val="10"/>
      <name val="Arial"/>
      <family val="2"/>
    </font>
    <font>
      <i/>
      <u/>
      <sz val="10"/>
      <name val="Arial"/>
      <family val="2"/>
    </font>
    <font>
      <sz val="10"/>
      <color rgb="FF3F3F3F"/>
      <name val="Segoe UI Variable Text"/>
      <family val="2"/>
    </font>
  </fonts>
  <fills count="14">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7" tint="0.79998168889431442"/>
        <bgColor indexed="64"/>
      </patternFill>
    </fill>
    <fill>
      <patternFill patternType="solid">
        <fgColor rgb="FFF2F2F2"/>
      </patternFill>
    </fill>
    <fill>
      <patternFill patternType="solid">
        <fgColor theme="0"/>
        <bgColor rgb="FF000000"/>
      </patternFill>
    </fill>
    <fill>
      <patternFill patternType="solid">
        <fgColor theme="0" tint="-4.9989318521683403E-2"/>
        <bgColor indexed="64"/>
      </patternFill>
    </fill>
    <fill>
      <patternFill patternType="solid">
        <fgColor theme="1" tint="0.79998168889431442"/>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1"/>
        <bgColor indexed="64"/>
      </patternFill>
    </fill>
    <fill>
      <patternFill patternType="solid">
        <fgColor theme="0" tint="-0.14999847407452621"/>
        <bgColor indexed="64"/>
      </patternFill>
    </fill>
  </fills>
  <borders count="16">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diagonal/>
    </border>
    <border>
      <left/>
      <right/>
      <top style="thin">
        <color indexed="64"/>
      </top>
      <bottom/>
      <diagonal/>
    </border>
    <border>
      <left style="thin">
        <color theme="4" tint="0.39997558519241921"/>
      </left>
      <right style="thin">
        <color theme="4" tint="0.39997558519241921"/>
      </right>
      <top/>
      <bottom style="thin">
        <color theme="4" tint="0.39997558519241921"/>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right/>
      <top style="medium">
        <color indexed="64"/>
      </top>
      <bottom/>
      <diagonal/>
    </border>
    <border>
      <left style="thin">
        <color indexed="64"/>
      </left>
      <right style="thin">
        <color indexed="64"/>
      </right>
      <top/>
      <bottom/>
      <diagonal/>
    </border>
    <border>
      <left style="thin">
        <color indexed="64"/>
      </left>
      <right/>
      <top/>
      <bottom/>
      <diagonal/>
    </border>
  </borders>
  <cellStyleXfs count="6">
    <xf numFmtId="0" fontId="0" fillId="0" borderId="0"/>
    <xf numFmtId="0" fontId="4" fillId="0" borderId="0"/>
    <xf numFmtId="0" fontId="13" fillId="5" borderId="6" applyNumberFormat="0" applyAlignment="0" applyProtection="0"/>
    <xf numFmtId="0" fontId="28" fillId="0" borderId="0" applyNumberFormat="0" applyFill="0" applyBorder="0" applyAlignment="0" applyProtection="0"/>
    <xf numFmtId="0" fontId="4" fillId="0" borderId="0"/>
    <xf numFmtId="0" fontId="42" fillId="5" borderId="11" applyNumberFormat="0" applyAlignment="0" applyProtection="0"/>
  </cellStyleXfs>
  <cellXfs count="179">
    <xf numFmtId="0" fontId="0" fillId="0" borderId="0" xfId="0"/>
    <xf numFmtId="0" fontId="3" fillId="4" borderId="0" xfId="1" applyFont="1" applyFill="1" applyAlignment="1">
      <alignment wrapText="1"/>
    </xf>
    <xf numFmtId="0" fontId="3" fillId="4" borderId="0" xfId="1" applyFont="1" applyFill="1"/>
    <xf numFmtId="0" fontId="3" fillId="2" borderId="0" xfId="1" applyFont="1" applyFill="1"/>
    <xf numFmtId="0" fontId="3" fillId="2" borderId="0" xfId="1" applyFont="1" applyFill="1" applyAlignment="1">
      <alignment wrapText="1"/>
    </xf>
    <xf numFmtId="0" fontId="5" fillId="4" borderId="2" xfId="1" applyFont="1" applyFill="1" applyBorder="1" applyAlignment="1">
      <alignment horizontal="left" vertical="center" wrapText="1"/>
    </xf>
    <xf numFmtId="0" fontId="3" fillId="4" borderId="2" xfId="1" applyFont="1" applyFill="1" applyBorder="1" applyAlignment="1">
      <alignment horizontal="left" vertical="center"/>
    </xf>
    <xf numFmtId="0" fontId="3" fillId="2" borderId="0" xfId="1" applyFont="1" applyFill="1" applyAlignment="1">
      <alignment horizontal="left"/>
    </xf>
    <xf numFmtId="0" fontId="6" fillId="2" borderId="2" xfId="1" applyFont="1" applyFill="1" applyBorder="1" applyAlignment="1">
      <alignment horizontal="left" vertical="center" wrapText="1"/>
    </xf>
    <xf numFmtId="0" fontId="6" fillId="2" borderId="2" xfId="1" applyFont="1" applyFill="1" applyBorder="1" applyAlignment="1">
      <alignment horizontal="left" vertical="center"/>
    </xf>
    <xf numFmtId="0" fontId="6" fillId="2" borderId="0" xfId="1" applyFont="1" applyFill="1" applyAlignment="1">
      <alignment wrapText="1"/>
    </xf>
    <xf numFmtId="0" fontId="6" fillId="2" borderId="0" xfId="1" applyFont="1" applyFill="1"/>
    <xf numFmtId="0" fontId="3" fillId="4" borderId="2" xfId="1" applyFont="1" applyFill="1" applyBorder="1" applyAlignment="1">
      <alignment vertical="center" wrapText="1"/>
    </xf>
    <xf numFmtId="0" fontId="3" fillId="4" borderId="2" xfId="1" applyFont="1" applyFill="1" applyBorder="1" applyAlignment="1">
      <alignment vertical="center"/>
    </xf>
    <xf numFmtId="0" fontId="3" fillId="2" borderId="3" xfId="1" applyFont="1" applyFill="1" applyBorder="1"/>
    <xf numFmtId="14" fontId="4" fillId="2" borderId="0" xfId="1" applyNumberFormat="1" applyFill="1" applyAlignment="1">
      <alignment horizontal="left"/>
    </xf>
    <xf numFmtId="0" fontId="9" fillId="4" borderId="2" xfId="1" applyFont="1" applyFill="1" applyBorder="1" applyAlignment="1">
      <alignment vertical="center" wrapText="1"/>
    </xf>
    <xf numFmtId="0" fontId="9" fillId="2" borderId="0" xfId="1" applyFont="1" applyFill="1" applyAlignment="1">
      <alignment wrapText="1"/>
    </xf>
    <xf numFmtId="0" fontId="9" fillId="2" borderId="0" xfId="1" applyFont="1" applyFill="1"/>
    <xf numFmtId="0" fontId="9" fillId="2" borderId="3" xfId="1" applyFont="1" applyFill="1" applyBorder="1"/>
    <xf numFmtId="0" fontId="3" fillId="2" borderId="0" xfId="0" applyFont="1" applyFill="1"/>
    <xf numFmtId="0" fontId="9" fillId="2" borderId="0" xfId="0" applyFont="1" applyFill="1"/>
    <xf numFmtId="0" fontId="8" fillId="0" borderId="2" xfId="1" applyFont="1" applyBorder="1" applyAlignment="1">
      <alignment vertical="center" wrapText="1"/>
    </xf>
    <xf numFmtId="0" fontId="6" fillId="0" borderId="2" xfId="1" applyFont="1" applyBorder="1" applyAlignment="1">
      <alignment vertical="center" wrapText="1"/>
    </xf>
    <xf numFmtId="14" fontId="0" fillId="0" borderId="0" xfId="0" applyNumberFormat="1"/>
    <xf numFmtId="0" fontId="6" fillId="7" borderId="2" xfId="1" applyFont="1" applyFill="1" applyBorder="1" applyAlignment="1">
      <alignment vertical="center" wrapText="1"/>
    </xf>
    <xf numFmtId="0" fontId="8" fillId="7" borderId="2" xfId="1" applyFont="1" applyFill="1" applyBorder="1" applyAlignment="1">
      <alignment vertical="center" wrapText="1"/>
    </xf>
    <xf numFmtId="0" fontId="3" fillId="7" borderId="0" xfId="1" applyFont="1" applyFill="1" applyAlignment="1">
      <alignment wrapText="1"/>
    </xf>
    <xf numFmtId="0" fontId="0" fillId="0" borderId="0" xfId="1" applyFont="1"/>
    <xf numFmtId="0" fontId="0" fillId="0" borderId="0" xfId="1" quotePrefix="1" applyFont="1"/>
    <xf numFmtId="0" fontId="27" fillId="0" borderId="0" xfId="0" applyFont="1" applyAlignment="1" applyProtection="1">
      <alignment horizontal="right" wrapText="1"/>
      <protection hidden="1"/>
    </xf>
    <xf numFmtId="0" fontId="0" fillId="0" borderId="0" xfId="1" applyFont="1" applyAlignment="1">
      <alignment wrapText="1"/>
    </xf>
    <xf numFmtId="0" fontId="16" fillId="0" borderId="0" xfId="1" applyFont="1" applyAlignment="1" applyProtection="1">
      <alignment horizontal="right" vertical="center"/>
      <protection hidden="1"/>
    </xf>
    <xf numFmtId="164" fontId="24" fillId="0" borderId="0" xfId="1" applyNumberFormat="1" applyFont="1" applyAlignment="1" applyProtection="1">
      <alignment horizontal="right" vertical="center"/>
      <protection hidden="1"/>
    </xf>
    <xf numFmtId="0" fontId="24" fillId="0" borderId="0" xfId="0" applyFont="1" applyAlignment="1" applyProtection="1">
      <alignment horizontal="right" vertical="center"/>
      <protection hidden="1"/>
    </xf>
    <xf numFmtId="0" fontId="24" fillId="0" borderId="0" xfId="1" applyFont="1" applyAlignment="1" applyProtection="1">
      <alignment horizontal="right" vertical="center"/>
      <protection hidden="1"/>
    </xf>
    <xf numFmtId="0" fontId="29" fillId="0" borderId="1" xfId="1" applyFont="1" applyBorder="1" applyAlignment="1" applyProtection="1">
      <alignment horizontal="left" vertical="center"/>
      <protection hidden="1"/>
    </xf>
    <xf numFmtId="0" fontId="30" fillId="0" borderId="8" xfId="1" applyFont="1" applyBorder="1" applyAlignment="1" applyProtection="1">
      <alignment horizontal="left" vertical="center"/>
      <protection hidden="1"/>
    </xf>
    <xf numFmtId="0" fontId="31" fillId="0" borderId="8" xfId="3" applyNumberFormat="1" applyFont="1" applyFill="1" applyBorder="1" applyAlignment="1" applyProtection="1">
      <alignment horizontal="left" vertical="center"/>
      <protection hidden="1"/>
    </xf>
    <xf numFmtId="0" fontId="24" fillId="0" borderId="0" xfId="0" applyFont="1" applyAlignment="1" applyProtection="1">
      <alignment horizontal="right" vertical="center" wrapText="1"/>
      <protection hidden="1"/>
    </xf>
    <xf numFmtId="0" fontId="32" fillId="8" borderId="2" xfId="4" applyFont="1" applyFill="1" applyBorder="1" applyAlignment="1" applyProtection="1">
      <alignment horizontal="left" vertical="center"/>
      <protection hidden="1"/>
    </xf>
    <xf numFmtId="0" fontId="32" fillId="2" borderId="0" xfId="4" applyFont="1" applyFill="1" applyAlignment="1" applyProtection="1">
      <alignment vertical="center"/>
      <protection hidden="1"/>
    </xf>
    <xf numFmtId="0" fontId="32" fillId="2" borderId="0" xfId="4" applyFont="1" applyFill="1" applyAlignment="1" applyProtection="1">
      <alignment horizontal="left" vertical="center" wrapText="1"/>
      <protection hidden="1"/>
    </xf>
    <xf numFmtId="0" fontId="32" fillId="2" borderId="0" xfId="4" applyFont="1" applyFill="1" applyAlignment="1" applyProtection="1">
      <alignment vertical="center" wrapText="1"/>
      <protection hidden="1"/>
    </xf>
    <xf numFmtId="0" fontId="33" fillId="9" borderId="0" xfId="4" applyFont="1" applyFill="1" applyAlignment="1" applyProtection="1">
      <alignment vertical="center" wrapText="1"/>
      <protection hidden="1"/>
    </xf>
    <xf numFmtId="0" fontId="33" fillId="9" borderId="0" xfId="4" applyFont="1" applyFill="1" applyAlignment="1" applyProtection="1">
      <alignment vertical="center"/>
      <protection hidden="1"/>
    </xf>
    <xf numFmtId="0" fontId="33" fillId="10" borderId="0" xfId="4" applyFont="1" applyFill="1" applyAlignment="1" applyProtection="1">
      <alignment horizontal="left" vertical="center" wrapText="1"/>
      <protection hidden="1"/>
    </xf>
    <xf numFmtId="0" fontId="33" fillId="11" borderId="0" xfId="4" applyFont="1" applyFill="1" applyAlignment="1" applyProtection="1">
      <alignment vertical="center" wrapText="1"/>
      <protection hidden="1"/>
    </xf>
    <xf numFmtId="0" fontId="33" fillId="11" borderId="0" xfId="4" applyFont="1" applyFill="1" applyAlignment="1" applyProtection="1">
      <alignment vertical="center"/>
      <protection hidden="1"/>
    </xf>
    <xf numFmtId="0" fontId="34" fillId="4" borderId="0" xfId="4" applyFont="1" applyFill="1" applyAlignment="1" applyProtection="1">
      <alignment horizontal="left" vertical="center"/>
      <protection hidden="1"/>
    </xf>
    <xf numFmtId="0" fontId="34" fillId="4" borderId="0" xfId="4" applyFont="1" applyFill="1" applyAlignment="1" applyProtection="1">
      <alignment horizontal="left" vertical="center" wrapText="1"/>
      <protection hidden="1"/>
    </xf>
    <xf numFmtId="0" fontId="34" fillId="4" borderId="0" xfId="4" applyFont="1" applyFill="1" applyAlignment="1" applyProtection="1">
      <alignment vertical="center"/>
      <protection hidden="1"/>
    </xf>
    <xf numFmtId="0" fontId="32" fillId="2" borderId="2" xfId="4" applyFont="1" applyFill="1" applyBorder="1" applyAlignment="1" applyProtection="1">
      <alignment horizontal="left" vertical="center"/>
      <protection hidden="1"/>
    </xf>
    <xf numFmtId="0" fontId="32" fillId="2" borderId="0" xfId="4" applyFont="1" applyFill="1" applyAlignment="1" applyProtection="1">
      <alignment horizontal="left" vertical="center"/>
      <protection hidden="1"/>
    </xf>
    <xf numFmtId="0" fontId="32" fillId="2" borderId="2" xfId="4" applyFont="1" applyFill="1" applyBorder="1" applyAlignment="1" applyProtection="1">
      <alignment horizontal="left" vertical="center" wrapText="1"/>
      <protection hidden="1"/>
    </xf>
    <xf numFmtId="0" fontId="34" fillId="4" borderId="2" xfId="4" applyFont="1" applyFill="1" applyBorder="1" applyAlignment="1" applyProtection="1">
      <alignment horizontal="left" vertical="center" wrapText="1"/>
      <protection hidden="1"/>
    </xf>
    <xf numFmtId="0" fontId="34" fillId="4" borderId="2" xfId="4" applyFont="1" applyFill="1" applyBorder="1" applyAlignment="1" applyProtection="1">
      <alignment vertical="center"/>
      <protection hidden="1"/>
    </xf>
    <xf numFmtId="0" fontId="32" fillId="2" borderId="2" xfId="4" applyFont="1" applyFill="1" applyBorder="1" applyAlignment="1" applyProtection="1">
      <alignment vertical="center" wrapText="1"/>
      <protection hidden="1"/>
    </xf>
    <xf numFmtId="0" fontId="32" fillId="2" borderId="2" xfId="4" applyFont="1" applyFill="1" applyBorder="1" applyAlignment="1" applyProtection="1">
      <alignment vertical="center"/>
      <protection hidden="1"/>
    </xf>
    <xf numFmtId="0" fontId="32" fillId="8" borderId="2" xfId="4" applyFont="1" applyFill="1" applyBorder="1" applyAlignment="1" applyProtection="1">
      <alignment horizontal="left" vertical="center" wrapText="1"/>
      <protection hidden="1"/>
    </xf>
    <xf numFmtId="0" fontId="34" fillId="4" borderId="2" xfId="4" applyFont="1" applyFill="1" applyBorder="1" applyAlignment="1" applyProtection="1">
      <alignment vertical="center" wrapText="1"/>
      <protection hidden="1"/>
    </xf>
    <xf numFmtId="0" fontId="32" fillId="8" borderId="2" xfId="4" applyFont="1" applyFill="1" applyBorder="1" applyAlignment="1" applyProtection="1">
      <alignment vertical="center" wrapText="1"/>
      <protection hidden="1"/>
    </xf>
    <xf numFmtId="0" fontId="32" fillId="2" borderId="5" xfId="4" applyFont="1" applyFill="1" applyBorder="1" applyAlignment="1" applyProtection="1">
      <alignment horizontal="left" vertical="center" wrapText="1"/>
      <protection hidden="1"/>
    </xf>
    <xf numFmtId="0" fontId="32" fillId="2" borderId="4" xfId="4" applyFont="1" applyFill="1" applyBorder="1" applyAlignment="1" applyProtection="1">
      <alignment horizontal="left" vertical="center" wrapText="1"/>
      <protection hidden="1"/>
    </xf>
    <xf numFmtId="0" fontId="32" fillId="4" borderId="2" xfId="4" applyFont="1" applyFill="1" applyBorder="1" applyAlignment="1" applyProtection="1">
      <alignment vertical="center"/>
      <protection hidden="1"/>
    </xf>
    <xf numFmtId="0" fontId="32" fillId="8" borderId="0" xfId="4" applyFont="1" applyFill="1" applyAlignment="1" applyProtection="1">
      <alignment vertical="center"/>
      <protection hidden="1"/>
    </xf>
    <xf numFmtId="0" fontId="35" fillId="12" borderId="9" xfId="4" applyFont="1" applyFill="1" applyBorder="1" applyAlignment="1">
      <alignment vertical="center"/>
    </xf>
    <xf numFmtId="0" fontId="32" fillId="12" borderId="0" xfId="4" applyFont="1" applyFill="1" applyAlignment="1" applyProtection="1">
      <alignment vertical="center"/>
      <protection hidden="1"/>
    </xf>
    <xf numFmtId="14" fontId="1" fillId="2" borderId="2" xfId="4" applyNumberFormat="1" applyFont="1" applyFill="1" applyBorder="1" applyAlignment="1" applyProtection="1">
      <alignment horizontal="left" vertical="center"/>
      <protection hidden="1"/>
    </xf>
    <xf numFmtId="0" fontId="32" fillId="8" borderId="10" xfId="4" applyFont="1" applyFill="1" applyBorder="1" applyAlignment="1" applyProtection="1">
      <alignment vertical="center"/>
      <protection hidden="1"/>
    </xf>
    <xf numFmtId="0" fontId="32" fillId="8" borderId="2" xfId="4" applyFont="1" applyFill="1" applyBorder="1" applyAlignment="1" applyProtection="1">
      <alignment vertical="center"/>
      <protection hidden="1"/>
    </xf>
    <xf numFmtId="0" fontId="32" fillId="2" borderId="2" xfId="4" applyFont="1" applyFill="1" applyBorder="1" applyAlignment="1">
      <alignment vertical="center"/>
    </xf>
    <xf numFmtId="0" fontId="32" fillId="8" borderId="10" xfId="4" applyFont="1" applyFill="1" applyBorder="1" applyAlignment="1" applyProtection="1">
      <alignment vertical="center" wrapText="1"/>
      <protection hidden="1"/>
    </xf>
    <xf numFmtId="0" fontId="32" fillId="8" borderId="10" xfId="4" quotePrefix="1" applyFont="1" applyFill="1" applyBorder="1" applyAlignment="1" applyProtection="1">
      <alignment vertical="center"/>
      <protection hidden="1"/>
    </xf>
    <xf numFmtId="0" fontId="32" fillId="2" borderId="4" xfId="4" applyFont="1" applyFill="1" applyBorder="1" applyAlignment="1" applyProtection="1">
      <alignment vertical="center" wrapText="1"/>
      <protection hidden="1"/>
    </xf>
    <xf numFmtId="0" fontId="32" fillId="2" borderId="7" xfId="4" applyFont="1" applyFill="1" applyBorder="1" applyAlignment="1" applyProtection="1">
      <alignment vertical="center" wrapText="1"/>
      <protection hidden="1"/>
    </xf>
    <xf numFmtId="0" fontId="32" fillId="2" borderId="5" xfId="4" applyFont="1" applyFill="1" applyBorder="1" applyAlignment="1" applyProtection="1">
      <alignment vertical="center" wrapText="1"/>
      <protection hidden="1"/>
    </xf>
    <xf numFmtId="0" fontId="33" fillId="2" borderId="0" xfId="4" applyFont="1" applyFill="1" applyAlignment="1" applyProtection="1">
      <alignment vertical="center"/>
      <protection hidden="1"/>
    </xf>
    <xf numFmtId="0" fontId="32" fillId="8" borderId="5" xfId="4" applyFont="1" applyFill="1" applyBorder="1" applyAlignment="1" applyProtection="1">
      <alignment vertical="center" wrapText="1"/>
      <protection hidden="1"/>
    </xf>
    <xf numFmtId="0" fontId="32" fillId="2" borderId="0" xfId="4" quotePrefix="1" applyFont="1" applyFill="1" applyAlignment="1" applyProtection="1">
      <alignment vertical="center"/>
      <protection hidden="1"/>
    </xf>
    <xf numFmtId="0" fontId="39" fillId="2" borderId="0" xfId="4" applyFont="1" applyFill="1" applyAlignment="1" applyProtection="1">
      <alignment vertical="top"/>
      <protection hidden="1"/>
    </xf>
    <xf numFmtId="0" fontId="23" fillId="2" borderId="0" xfId="0" applyFont="1" applyFill="1" applyAlignment="1" applyProtection="1">
      <alignment horizontal="left" vertical="center"/>
      <protection hidden="1"/>
    </xf>
    <xf numFmtId="0" fontId="15" fillId="0" borderId="0" xfId="0" applyFont="1" applyAlignment="1" applyProtection="1">
      <alignment vertical="center"/>
      <protection hidden="1"/>
    </xf>
    <xf numFmtId="0" fontId="0" fillId="2" borderId="0" xfId="0" applyFill="1"/>
    <xf numFmtId="0" fontId="24" fillId="0" borderId="1" xfId="1" applyFont="1" applyBorder="1" applyAlignment="1" applyProtection="1">
      <alignment horizontal="left" vertical="center"/>
      <protection hidden="1"/>
    </xf>
    <xf numFmtId="0" fontId="0" fillId="0" borderId="0" xfId="4" applyFont="1" applyFill="1" applyBorder="1" applyAlignment="1" applyProtection="1">
      <alignment vertical="center"/>
      <protection hidden="1"/>
    </xf>
    <xf numFmtId="0" fontId="0" fillId="0" borderId="0" xfId="4" applyFont="1" applyFill="1" applyBorder="1" applyAlignment="1" applyProtection="1">
      <alignment vertical="center" wrapText="1"/>
      <protection hidden="1"/>
    </xf>
    <xf numFmtId="0" fontId="38" fillId="2" borderId="10" xfId="4" applyNumberFormat="1" applyFont="1" applyFill="1" applyBorder="1" applyAlignment="1">
      <alignment vertical="center" wrapText="1"/>
    </xf>
    <xf numFmtId="0" fontId="42" fillId="5" borderId="11" xfId="5" applyAlignment="1" applyProtection="1">
      <alignment vertical="center"/>
      <protection hidden="1"/>
    </xf>
    <xf numFmtId="0" fontId="22" fillId="13" borderId="0" xfId="0" applyFont="1" applyFill="1" applyAlignment="1" applyProtection="1">
      <alignment vertical="top" wrapText="1"/>
      <protection locked="0"/>
    </xf>
    <xf numFmtId="0" fontId="43" fillId="0" borderId="1" xfId="1" applyFont="1" applyBorder="1" applyAlignment="1" applyProtection="1">
      <alignment horizontal="left" vertical="center" wrapText="1"/>
      <protection hidden="1"/>
    </xf>
    <xf numFmtId="0" fontId="0" fillId="0" borderId="0" xfId="0" applyFont="1" applyFill="1" applyBorder="1"/>
    <xf numFmtId="0" fontId="0" fillId="0" borderId="0" xfId="0" applyNumberFormat="1" applyFont="1" applyFill="1" applyBorder="1"/>
    <xf numFmtId="14" fontId="0" fillId="0" borderId="0" xfId="0" applyNumberFormat="1" applyFont="1" applyFill="1" applyBorder="1"/>
    <xf numFmtId="0" fontId="27" fillId="0" borderId="0" xfId="0" applyFont="1" applyAlignment="1" applyProtection="1">
      <alignment horizontal="left" wrapText="1"/>
      <protection hidden="1"/>
    </xf>
    <xf numFmtId="0" fontId="32" fillId="2" borderId="10" xfId="4" applyFont="1" applyFill="1" applyBorder="1" applyAlignment="1" applyProtection="1">
      <alignment vertical="center" wrapText="1"/>
      <protection hidden="1"/>
    </xf>
    <xf numFmtId="0" fontId="35" fillId="12" borderId="9" xfId="4" applyNumberFormat="1" applyFont="1" applyFill="1" applyBorder="1" applyAlignment="1">
      <alignment vertical="center"/>
    </xf>
    <xf numFmtId="0" fontId="32" fillId="2" borderId="5" xfId="4" applyNumberFormat="1" applyFont="1" applyFill="1" applyBorder="1" applyAlignment="1">
      <alignment vertical="center"/>
    </xf>
    <xf numFmtId="0" fontId="47" fillId="2" borderId="0" xfId="4" applyFont="1" applyFill="1" applyAlignment="1" applyProtection="1">
      <alignment vertical="center"/>
      <protection hidden="1"/>
    </xf>
    <xf numFmtId="0" fontId="48" fillId="2" borderId="3" xfId="4" applyFont="1" applyFill="1" applyBorder="1" applyProtection="1">
      <protection hidden="1"/>
    </xf>
    <xf numFmtId="0" fontId="45" fillId="2" borderId="0" xfId="4" applyFont="1" applyFill="1" applyAlignment="1" applyProtection="1">
      <alignment vertical="center"/>
      <protection hidden="1"/>
    </xf>
    <xf numFmtId="0" fontId="45" fillId="2" borderId="3" xfId="4" applyFont="1" applyFill="1" applyBorder="1" applyAlignment="1" applyProtection="1">
      <alignment vertical="center"/>
      <protection hidden="1"/>
    </xf>
    <xf numFmtId="0" fontId="47" fillId="2" borderId="0" xfId="4" applyFont="1" applyFill="1" applyAlignment="1" applyProtection="1">
      <alignment horizontal="center" vertical="center"/>
      <protection hidden="1"/>
    </xf>
    <xf numFmtId="0" fontId="45" fillId="2" borderId="0" xfId="4" applyFont="1" applyFill="1" applyProtection="1">
      <protection hidden="1"/>
    </xf>
    <xf numFmtId="0" fontId="44" fillId="2" borderId="0" xfId="4" applyFont="1" applyFill="1" applyAlignment="1" applyProtection="1">
      <alignment vertical="center" wrapText="1"/>
      <protection hidden="1"/>
    </xf>
    <xf numFmtId="0" fontId="50" fillId="0" borderId="0" xfId="1" applyFont="1" applyAlignment="1" applyProtection="1">
      <alignment horizontal="left" vertical="center"/>
      <protection hidden="1"/>
    </xf>
    <xf numFmtId="164" fontId="52" fillId="2" borderId="0" xfId="2" applyNumberFormat="1" applyFont="1" applyFill="1" applyBorder="1" applyAlignment="1" applyProtection="1">
      <alignment horizontal="left"/>
      <protection hidden="1"/>
    </xf>
    <xf numFmtId="0" fontId="44" fillId="2" borderId="0" xfId="4" applyFont="1" applyFill="1" applyAlignment="1" applyProtection="1">
      <alignment vertical="center"/>
      <protection hidden="1"/>
    </xf>
    <xf numFmtId="0" fontId="54" fillId="2" borderId="0" xfId="4" applyFont="1" applyFill="1" applyAlignment="1" applyProtection="1">
      <alignment vertical="center"/>
      <protection hidden="1"/>
    </xf>
    <xf numFmtId="0" fontId="55" fillId="2" borderId="0" xfId="4" applyFont="1" applyFill="1" applyAlignment="1" applyProtection="1">
      <alignment vertical="center"/>
      <protection hidden="1"/>
    </xf>
    <xf numFmtId="0" fontId="44" fillId="2" borderId="0" xfId="4" applyFont="1" applyFill="1" applyAlignment="1" applyProtection="1">
      <alignment horizontal="left" vertical="center"/>
      <protection hidden="1"/>
    </xf>
    <xf numFmtId="0" fontId="53" fillId="0" borderId="0" xfId="1" applyFont="1" applyAlignment="1" applyProtection="1">
      <alignment horizontal="left" vertical="center"/>
      <protection locked="0" hidden="1"/>
    </xf>
    <xf numFmtId="0" fontId="47" fillId="2" borderId="0" xfId="4" applyFont="1" applyFill="1" applyProtection="1">
      <protection hidden="1"/>
    </xf>
    <xf numFmtId="0" fontId="48" fillId="2" borderId="0" xfId="4" applyFont="1" applyFill="1" applyProtection="1">
      <protection hidden="1"/>
    </xf>
    <xf numFmtId="0" fontId="46" fillId="0" borderId="0" xfId="4" applyFont="1" applyAlignment="1" applyProtection="1">
      <alignment horizontal="left" vertical="center" wrapText="1"/>
      <protection hidden="1"/>
    </xf>
    <xf numFmtId="0" fontId="47" fillId="0" borderId="0" xfId="4" applyFont="1" applyAlignment="1" applyProtection="1">
      <alignment horizontal="left" vertical="center" wrapText="1"/>
      <protection hidden="1"/>
    </xf>
    <xf numFmtId="0" fontId="49" fillId="2" borderId="0" xfId="4" applyFont="1" applyFill="1" applyAlignment="1" applyProtection="1">
      <alignment vertical="center"/>
      <protection hidden="1"/>
    </xf>
    <xf numFmtId="0" fontId="46" fillId="0" borderId="0" xfId="4" applyFont="1" applyAlignment="1" applyProtection="1">
      <alignment horizontal="left" vertical="center"/>
      <protection hidden="1"/>
    </xf>
    <xf numFmtId="0" fontId="46" fillId="0" borderId="0" xfId="4" applyFont="1" applyAlignment="1" applyProtection="1">
      <alignment vertical="center" wrapText="1"/>
      <protection hidden="1"/>
    </xf>
    <xf numFmtId="0" fontId="46" fillId="0" borderId="0" xfId="4" applyFont="1" applyAlignment="1" applyProtection="1">
      <alignment vertical="center"/>
      <protection hidden="1"/>
    </xf>
    <xf numFmtId="0" fontId="58" fillId="0" borderId="0" xfId="1" applyNumberFormat="1" applyFont="1" applyFill="1" applyAlignment="1" applyProtection="1">
      <alignment horizontal="left" vertical="center"/>
      <protection hidden="1"/>
    </xf>
    <xf numFmtId="0" fontId="58" fillId="0" borderId="0" xfId="1" applyFont="1" applyAlignment="1" applyProtection="1">
      <alignment horizontal="left" vertical="center"/>
      <protection hidden="1"/>
    </xf>
    <xf numFmtId="0" fontId="58" fillId="0" borderId="0" xfId="1" applyFont="1" applyAlignment="1" applyProtection="1">
      <alignment horizontal="left" vertical="center" wrapText="1"/>
      <protection hidden="1"/>
    </xf>
    <xf numFmtId="164" fontId="61" fillId="2" borderId="0" xfId="2" applyNumberFormat="1" applyFont="1" applyFill="1" applyBorder="1" applyAlignment="1" applyProtection="1">
      <alignment horizontal="left"/>
      <protection hidden="1"/>
    </xf>
    <xf numFmtId="0" fontId="41" fillId="2" borderId="13" xfId="4" applyFont="1" applyFill="1" applyBorder="1" applyAlignment="1" applyProtection="1">
      <alignment horizontal="left" vertical="center"/>
      <protection hidden="1"/>
    </xf>
    <xf numFmtId="0" fontId="37" fillId="2" borderId="13" xfId="4" applyFont="1" applyFill="1" applyBorder="1" applyAlignment="1" applyProtection="1">
      <alignment horizontal="center" vertical="center"/>
      <protection hidden="1"/>
    </xf>
    <xf numFmtId="0" fontId="39" fillId="2" borderId="13" xfId="4" applyFont="1" applyFill="1" applyBorder="1" applyAlignment="1" applyProtection="1">
      <alignment horizontal="right" vertical="center"/>
      <protection hidden="1"/>
    </xf>
    <xf numFmtId="0" fontId="45" fillId="2" borderId="0" xfId="4" applyFont="1" applyFill="1" applyBorder="1" applyProtection="1">
      <protection hidden="1"/>
    </xf>
    <xf numFmtId="0" fontId="47" fillId="0" borderId="12" xfId="4" applyFont="1" applyBorder="1" applyAlignment="1" applyProtection="1">
      <alignment horizontal="center" vertical="center"/>
      <protection hidden="1"/>
    </xf>
    <xf numFmtId="0" fontId="47" fillId="0" borderId="14" xfId="4" applyFont="1" applyBorder="1" applyAlignment="1" applyProtection="1">
      <alignment horizontal="center" vertical="center"/>
      <protection hidden="1"/>
    </xf>
    <xf numFmtId="0" fontId="47" fillId="0" borderId="15" xfId="4" applyFont="1" applyBorder="1" applyAlignment="1" applyProtection="1">
      <alignment horizontal="center" vertical="center"/>
      <protection hidden="1"/>
    </xf>
    <xf numFmtId="0" fontId="46" fillId="2" borderId="3" xfId="4" applyFont="1" applyFill="1" applyBorder="1" applyAlignment="1" applyProtection="1">
      <alignment horizontal="left" vertical="center"/>
      <protection hidden="1"/>
    </xf>
    <xf numFmtId="0" fontId="46" fillId="2" borderId="3" xfId="4" applyFont="1" applyFill="1" applyBorder="1" applyAlignment="1" applyProtection="1">
      <alignment horizontal="right" vertical="center"/>
      <protection hidden="1"/>
    </xf>
    <xf numFmtId="14" fontId="47" fillId="2" borderId="3" xfId="4" applyNumberFormat="1" applyFont="1" applyFill="1" applyBorder="1" applyAlignment="1" applyProtection="1">
      <alignment horizontal="right" vertical="center"/>
      <protection hidden="1"/>
    </xf>
    <xf numFmtId="14" fontId="56" fillId="2" borderId="3" xfId="4" applyNumberFormat="1" applyFont="1" applyFill="1" applyBorder="1" applyAlignment="1" applyProtection="1">
      <alignment horizontal="right" vertical="center"/>
      <protection hidden="1"/>
    </xf>
    <xf numFmtId="0" fontId="54" fillId="0" borderId="0" xfId="4" applyFont="1" applyAlignment="1" applyProtection="1">
      <alignment horizontal="left" vertical="center"/>
      <protection hidden="1"/>
    </xf>
    <xf numFmtId="0" fontId="41" fillId="2" borderId="0" xfId="4" applyFont="1" applyFill="1" applyAlignment="1" applyProtection="1">
      <alignment horizontal="left" vertical="center"/>
      <protection hidden="1"/>
    </xf>
    <xf numFmtId="0" fontId="47" fillId="2" borderId="0" xfId="4" applyFont="1" applyFill="1" applyAlignment="1" applyProtection="1">
      <alignment horizontal="left" vertical="top"/>
      <protection hidden="1"/>
    </xf>
    <xf numFmtId="0" fontId="47" fillId="2" borderId="0" xfId="4" applyFont="1" applyFill="1" applyAlignment="1" applyProtection="1">
      <alignment horizontal="right"/>
      <protection hidden="1"/>
    </xf>
    <xf numFmtId="0" fontId="47" fillId="2" borderId="3" xfId="4" applyFont="1" applyFill="1" applyBorder="1" applyAlignment="1" applyProtection="1">
      <alignment vertical="center"/>
      <protection hidden="1"/>
    </xf>
    <xf numFmtId="0" fontId="47" fillId="2" borderId="3" xfId="4" applyFont="1" applyFill="1" applyBorder="1" applyAlignment="1" applyProtection="1">
      <alignment vertical="top"/>
      <protection hidden="1"/>
    </xf>
    <xf numFmtId="164" fontId="24" fillId="0" borderId="1" xfId="1" applyNumberFormat="1" applyFont="1" applyBorder="1" applyAlignment="1" applyProtection="1">
      <alignment horizontal="left" vertical="center"/>
      <protection locked="0" hidden="1"/>
    </xf>
    <xf numFmtId="0" fontId="16" fillId="0" borderId="0" xfId="0" applyFont="1" applyProtection="1">
      <protection locked="0" hidden="1"/>
    </xf>
    <xf numFmtId="0" fontId="26" fillId="0" borderId="3" xfId="0" applyFont="1" applyBorder="1" applyAlignment="1" applyProtection="1">
      <alignment horizontal="left" vertical="center"/>
      <protection locked="0" hidden="1"/>
    </xf>
    <xf numFmtId="0" fontId="14" fillId="2" borderId="0" xfId="0" applyFont="1" applyFill="1" applyAlignment="1" applyProtection="1">
      <alignment vertical="center"/>
      <protection locked="0" hidden="1"/>
    </xf>
    <xf numFmtId="0" fontId="16" fillId="2" borderId="0" xfId="0" applyFont="1" applyFill="1" applyProtection="1">
      <protection locked="0" hidden="1"/>
    </xf>
    <xf numFmtId="0" fontId="19" fillId="3" borderId="0" xfId="0" applyFont="1" applyFill="1" applyProtection="1">
      <protection locked="0" hidden="1"/>
    </xf>
    <xf numFmtId="0" fontId="24" fillId="0" borderId="1" xfId="1" applyFont="1" applyBorder="1" applyAlignment="1" applyProtection="1">
      <alignment horizontal="left" vertical="center"/>
      <protection locked="0" hidden="1"/>
    </xf>
    <xf numFmtId="0" fontId="25" fillId="2" borderId="0" xfId="0" applyFont="1" applyFill="1" applyAlignment="1" applyProtection="1">
      <alignment horizontal="left" vertical="center"/>
      <protection locked="0" hidden="1"/>
    </xf>
    <xf numFmtId="0" fontId="18" fillId="6" borderId="0" xfId="0" applyFont="1" applyFill="1" applyAlignment="1" applyProtection="1">
      <alignment horizontal="right" vertical="center"/>
      <protection locked="0" hidden="1"/>
    </xf>
    <xf numFmtId="0" fontId="17" fillId="2" borderId="0" xfId="0" applyFont="1" applyFill="1" applyAlignment="1" applyProtection="1">
      <alignment horizontal="right"/>
      <protection locked="0" hidden="1"/>
    </xf>
    <xf numFmtId="14" fontId="17" fillId="2" borderId="0" xfId="0" applyNumberFormat="1" applyFont="1" applyFill="1" applyAlignment="1" applyProtection="1">
      <alignment horizontal="right" vertical="center"/>
      <protection locked="0" hidden="1"/>
    </xf>
    <xf numFmtId="0" fontId="21" fillId="0" borderId="3" xfId="0" applyFont="1" applyBorder="1" applyAlignment="1" applyProtection="1">
      <alignment horizontal="center" vertical="center"/>
      <protection locked="0" hidden="1"/>
    </xf>
    <xf numFmtId="0" fontId="17" fillId="0" borderId="3" xfId="0" applyFont="1" applyBorder="1" applyAlignment="1" applyProtection="1">
      <alignment horizontal="center" vertical="center"/>
      <protection locked="0" hidden="1"/>
    </xf>
    <xf numFmtId="0" fontId="19" fillId="3" borderId="0" xfId="0" applyFont="1" applyFill="1" applyAlignment="1" applyProtection="1">
      <alignment horizontal="center" vertical="center"/>
      <protection locked="0" hidden="1"/>
    </xf>
    <xf numFmtId="0" fontId="28" fillId="6" borderId="0" xfId="3" applyFill="1" applyBorder="1" applyAlignment="1" applyProtection="1">
      <alignment horizontal="left" vertical="center"/>
      <protection locked="0" hidden="1"/>
    </xf>
    <xf numFmtId="0" fontId="20" fillId="0" borderId="0" xfId="0" applyFont="1" applyAlignment="1" applyProtection="1">
      <alignment horizontal="center" vertical="center"/>
      <protection locked="0" hidden="1"/>
    </xf>
    <xf numFmtId="0" fontId="20" fillId="0" borderId="1" xfId="0" applyFont="1" applyBorder="1" applyAlignment="1" applyProtection="1">
      <alignment horizontal="left" vertical="center" wrapText="1"/>
      <protection locked="0" hidden="1"/>
    </xf>
    <xf numFmtId="0" fontId="19" fillId="0" borderId="1" xfId="0" applyFont="1" applyBorder="1" applyAlignment="1" applyProtection="1">
      <alignment horizontal="left" vertical="center" wrapText="1"/>
      <protection locked="0" hidden="1"/>
    </xf>
    <xf numFmtId="0" fontId="20" fillId="3" borderId="0" xfId="0" applyFont="1" applyFill="1" applyAlignment="1" applyProtection="1">
      <alignment horizontal="left" vertical="center" wrapText="1"/>
      <protection locked="0" hidden="1"/>
    </xf>
    <xf numFmtId="0" fontId="19" fillId="0" borderId="0" xfId="0" applyFont="1" applyAlignment="1" applyProtection="1">
      <alignment wrapText="1"/>
      <protection locked="0" hidden="1"/>
    </xf>
    <xf numFmtId="0" fontId="19" fillId="0" borderId="0" xfId="0" applyFont="1" applyAlignment="1" applyProtection="1">
      <alignment vertical="center" wrapText="1"/>
      <protection locked="0" hidden="1"/>
    </xf>
    <xf numFmtId="0" fontId="20" fillId="0" borderId="0" xfId="0" applyFont="1" applyAlignment="1" applyProtection="1">
      <alignment horizontal="center" vertical="top"/>
      <protection locked="0" hidden="1"/>
    </xf>
    <xf numFmtId="0" fontId="19" fillId="0" borderId="0" xfId="0" applyFont="1" applyAlignment="1" applyProtection="1">
      <alignment vertical="center"/>
      <protection locked="0" hidden="1"/>
    </xf>
    <xf numFmtId="0" fontId="20" fillId="0" borderId="3" xfId="0" applyFont="1" applyBorder="1" applyAlignment="1" applyProtection="1">
      <alignment horizontal="center" vertical="center"/>
      <protection locked="0" hidden="1"/>
    </xf>
    <xf numFmtId="0" fontId="20" fillId="0" borderId="3" xfId="0" applyFont="1" applyBorder="1" applyAlignment="1" applyProtection="1">
      <alignment horizontal="left" vertical="center" wrapText="1"/>
      <protection locked="0" hidden="1"/>
    </xf>
    <xf numFmtId="0" fontId="19" fillId="0" borderId="3" xfId="0" applyFont="1" applyBorder="1" applyAlignment="1" applyProtection="1">
      <alignment horizontal="left" vertical="center" wrapText="1"/>
      <protection locked="0" hidden="1"/>
    </xf>
    <xf numFmtId="0" fontId="20" fillId="0" borderId="0" xfId="0" applyFont="1" applyAlignment="1" applyProtection="1">
      <alignment horizontal="center"/>
      <protection locked="0" hidden="1"/>
    </xf>
    <xf numFmtId="0" fontId="19" fillId="0" borderId="0" xfId="0" applyFont="1" applyAlignment="1" applyProtection="1">
      <alignment vertical="top" wrapText="1"/>
      <protection locked="0" hidden="1"/>
    </xf>
    <xf numFmtId="0" fontId="22" fillId="0" borderId="0" xfId="0" applyFont="1" applyAlignment="1" applyProtection="1">
      <alignment vertical="top" wrapText="1"/>
      <protection locked="0" hidden="1"/>
    </xf>
    <xf numFmtId="0" fontId="20" fillId="0" borderId="0" xfId="0" applyFont="1" applyAlignment="1" applyProtection="1">
      <alignment horizontal="left" vertical="center" wrapText="1"/>
      <protection locked="0" hidden="1"/>
    </xf>
    <xf numFmtId="0" fontId="19" fillId="0" borderId="0" xfId="0" applyFont="1" applyAlignment="1" applyProtection="1">
      <alignment horizontal="left" vertical="center" wrapText="1"/>
      <protection locked="0" hidden="1"/>
    </xf>
    <xf numFmtId="0" fontId="51" fillId="0" borderId="0" xfId="1" applyFont="1" applyAlignment="1" applyProtection="1">
      <alignment horizontal="left" vertical="center"/>
      <protection locked="0" hidden="1"/>
    </xf>
    <xf numFmtId="0" fontId="57" fillId="6" borderId="0" xfId="0" applyFont="1" applyFill="1" applyAlignment="1" applyProtection="1">
      <alignment horizontal="right" vertical="center"/>
      <protection locked="0" hidden="1"/>
    </xf>
    <xf numFmtId="0" fontId="44" fillId="0" borderId="0" xfId="4" applyFont="1" applyAlignment="1" applyProtection="1">
      <alignment horizontal="left" vertical="center" wrapText="1"/>
      <protection locked="0" hidden="1"/>
    </xf>
    <xf numFmtId="0" fontId="44" fillId="0" borderId="0" xfId="4" applyFont="1" applyAlignment="1" applyProtection="1">
      <alignment horizontal="center" vertical="center" wrapText="1"/>
      <protection locked="0" hidden="1"/>
    </xf>
    <xf numFmtId="164" fontId="53" fillId="0" borderId="0" xfId="1" applyNumberFormat="1" applyFont="1" applyAlignment="1" applyProtection="1">
      <alignment horizontal="left" vertical="center"/>
      <protection locked="0" hidden="1"/>
    </xf>
    <xf numFmtId="0" fontId="44" fillId="2" borderId="0" xfId="4" applyFont="1" applyFill="1" applyBorder="1" applyAlignment="1" applyProtection="1">
      <alignment horizontal="left" vertical="center" wrapText="1"/>
      <protection hidden="1"/>
    </xf>
    <xf numFmtId="0" fontId="59" fillId="2" borderId="0" xfId="4" applyFont="1" applyFill="1" applyAlignment="1" applyProtection="1">
      <alignment horizontal="left" vertical="center" wrapText="1"/>
      <protection hidden="1"/>
    </xf>
  </cellXfs>
  <cellStyles count="6">
    <cellStyle name="Calculation" xfId="5" builtinId="22"/>
    <cellStyle name="Hyperlink" xfId="3" builtinId="8"/>
    <cellStyle name="Normal" xfId="0" builtinId="0"/>
    <cellStyle name="Normal 2" xfId="4" xr:uid="{546482D1-6392-4C72-BA10-CFC8FB1ACE15}"/>
    <cellStyle name="Output" xfId="2" builtinId="21"/>
    <cellStyle name="一般 2" xfId="1" xr:uid="{7CC74BA6-45E0-40B9-9C76-DBCE7E1E99F7}"/>
  </cellStyles>
  <dxfs count="102">
    <dxf>
      <font>
        <b val="0"/>
        <i val="0"/>
        <strike val="0"/>
        <condense val="0"/>
        <extend val="0"/>
        <outline val="0"/>
        <shadow val="0"/>
        <u val="none"/>
        <vertAlign val="baseline"/>
        <sz val="11"/>
        <color theme="1"/>
        <name val="Arial"/>
        <family val="2"/>
        <scheme val="minor"/>
      </font>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u val="none"/>
        <color theme="9" tint="-0.499984740745262"/>
      </font>
    </dxf>
    <dxf>
      <font>
        <b/>
        <i/>
        <color rgb="FF000000"/>
      </font>
      <fill>
        <patternFill>
          <bgColor theme="4" tint="0.79998168889431442"/>
        </patternFill>
      </fill>
    </dxf>
    <dxf>
      <font>
        <b/>
        <i/>
      </font>
      <fill>
        <patternFill>
          <bgColor theme="4" tint="0.79998168889431442"/>
        </patternFill>
      </fill>
    </dxf>
    <dxf>
      <font>
        <b/>
        <i/>
      </font>
      <fill>
        <patternFill>
          <bgColor theme="4" tint="0.79998168889431442"/>
        </patternFill>
      </fill>
    </dxf>
    <dxf>
      <font>
        <b/>
        <i/>
      </font>
      <fill>
        <patternFill>
          <bgColor theme="4" tint="0.79998168889431442"/>
        </patternFill>
      </fill>
    </dxf>
    <dxf>
      <font>
        <b/>
        <i/>
      </font>
      <fill>
        <patternFill>
          <bgColor theme="9" tint="0.79998168889431442"/>
        </patternFill>
      </fill>
    </dxf>
    <dxf>
      <font>
        <b/>
        <i/>
      </font>
      <fill>
        <patternFill>
          <bgColor theme="7" tint="0.79998168889431442"/>
        </patternFill>
      </fill>
    </dxf>
    <dxf>
      <font>
        <b/>
        <i/>
      </font>
      <fill>
        <patternFill>
          <bgColor theme="6" tint="0.79998168889431442"/>
        </patternFill>
      </fill>
    </dxf>
    <dxf>
      <font>
        <b/>
        <i/>
      </font>
      <fill>
        <patternFill>
          <bgColor theme="5" tint="0.79998168889431442"/>
        </patternFill>
      </fill>
    </dxf>
    <dxf>
      <font>
        <b/>
        <i/>
        <color rgb="FF000000"/>
      </font>
      <fill>
        <patternFill>
          <bgColor theme="4" tint="0.79998168889431442"/>
        </patternFill>
      </fill>
    </dxf>
    <dxf>
      <font>
        <b/>
        <i/>
        <strike val="0"/>
        <color theme="1"/>
      </font>
      <fill>
        <patternFill>
          <bgColor theme="4" tint="0.79998168889431442"/>
        </patternFill>
      </fill>
    </dxf>
    <dxf>
      <font>
        <b/>
        <i/>
        <color rgb="FF000000"/>
      </font>
      <fill>
        <patternFill>
          <bgColor theme="4" tint="0.79998168889431442"/>
        </patternFill>
      </fill>
    </dxf>
    <dxf>
      <font>
        <color rgb="FF0000FF"/>
      </font>
    </dxf>
    <dxf>
      <font>
        <b/>
        <i/>
        <color rgb="FF000000"/>
      </font>
      <fill>
        <patternFill>
          <bgColor theme="4" tint="0.79998168889431442"/>
        </patternFill>
      </fill>
    </dxf>
    <dxf>
      <font>
        <b/>
        <i/>
        <color rgb="FF000000"/>
      </font>
      <fill>
        <patternFill>
          <bgColor theme="4" tint="0.79998168889431442"/>
        </patternFill>
      </fill>
    </dxf>
    <dxf>
      <font>
        <color rgb="FF0000FF"/>
      </font>
      <fill>
        <patternFill>
          <bgColor theme="0"/>
        </patternFill>
      </fill>
      <border>
        <left style="thin">
          <color theme="1" tint="0.39991454817346722"/>
        </left>
        <right style="thin">
          <color theme="1" tint="0.39991454817346722"/>
        </right>
        <top style="thin">
          <color theme="1" tint="0.39991454817346722"/>
        </top>
        <bottom style="thin">
          <color theme="1" tint="0.39991454817346722"/>
        </bottom>
        <vertical/>
        <horizontal/>
      </border>
    </dxf>
    <dxf>
      <font>
        <color rgb="FF0000FF"/>
      </font>
    </dxf>
    <dxf>
      <font>
        <b val="0"/>
        <i val="0"/>
        <strike val="0"/>
        <condense val="0"/>
        <extend val="0"/>
        <outline val="0"/>
        <shadow val="0"/>
        <u val="none"/>
        <vertAlign val="baseline"/>
        <sz val="11"/>
        <color theme="1"/>
        <name val="Arial"/>
        <family val="2"/>
        <scheme val="minor"/>
      </font>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19" formatCode="m/d/yyyy"/>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19" formatCode="m/d/yyyy"/>
      <fill>
        <patternFill patternType="none">
          <fgColor indexed="64"/>
          <bgColor indexed="65"/>
        </patternFill>
      </fill>
    </dxf>
    <dxf>
      <font>
        <b val="0"/>
        <i val="0"/>
        <strike val="0"/>
        <condense val="0"/>
        <extend val="0"/>
        <outline val="0"/>
        <shadow val="0"/>
        <u val="none"/>
        <vertAlign val="baseline"/>
        <sz val="11"/>
        <color theme="1"/>
        <name val="Arial"/>
        <family val="2"/>
        <scheme val="minor"/>
      </font>
      <fill>
        <patternFill patternType="none">
          <fgColor indexed="64"/>
          <bgColor indexed="65"/>
        </patternFill>
      </fill>
    </dxf>
    <dxf>
      <font>
        <b val="0"/>
        <i val="0"/>
        <strike val="0"/>
        <condense val="0"/>
        <extend val="0"/>
        <outline val="0"/>
        <shadow val="0"/>
        <u val="none"/>
        <vertAlign val="baseline"/>
        <sz val="11"/>
        <color theme="1"/>
        <name val="Arial"/>
        <family val="2"/>
        <scheme val="minor"/>
      </font>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19" formatCode="m/d/yyyy"/>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Arial"/>
        <family val="2"/>
        <scheme val="minor"/>
      </font>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19" formatCode="m/d/yyyy"/>
      <fill>
        <patternFill patternType="none">
          <fgColor indexed="64"/>
          <bgColor indexed="65"/>
        </patternFill>
      </fill>
    </dxf>
    <dxf>
      <font>
        <b val="0"/>
        <i val="0"/>
        <strike val="0"/>
        <condense val="0"/>
        <extend val="0"/>
        <outline val="0"/>
        <shadow val="0"/>
        <u val="none"/>
        <vertAlign val="baseline"/>
        <sz val="11"/>
        <color theme="1"/>
        <name val="Arial"/>
        <family val="2"/>
        <scheme val="none"/>
      </font>
      <fill>
        <patternFill patternType="solid">
          <fgColor indexed="64"/>
          <bgColor theme="0"/>
        </patternFill>
      </fill>
    </dxf>
    <dxf>
      <font>
        <b val="0"/>
        <i val="0"/>
        <strike val="0"/>
        <condense val="0"/>
        <extend val="0"/>
        <outline val="0"/>
        <shadow val="0"/>
        <u val="none"/>
        <vertAlign val="baseline"/>
        <sz val="11"/>
        <color theme="1"/>
        <name val="Arial"/>
        <family val="2"/>
        <scheme val="none"/>
      </font>
      <fill>
        <patternFill patternType="solid">
          <fgColor indexed="64"/>
          <bgColor theme="0"/>
        </patternFill>
      </fill>
    </dxf>
    <dxf>
      <font>
        <b val="0"/>
        <i val="0"/>
        <strike val="0"/>
        <condense val="0"/>
        <extend val="0"/>
        <outline val="0"/>
        <shadow val="0"/>
        <u val="none"/>
        <vertAlign val="baseline"/>
        <sz val="11"/>
        <color theme="1"/>
        <name val="Arial"/>
        <family val="2"/>
        <scheme val="none"/>
      </font>
      <fill>
        <patternFill patternType="solid">
          <fgColor indexed="64"/>
          <bgColor theme="0"/>
        </patternFill>
      </fill>
    </dxf>
    <dxf>
      <font>
        <b val="0"/>
        <i val="0"/>
        <strike val="0"/>
        <condense val="0"/>
        <extend val="0"/>
        <outline val="0"/>
        <shadow val="0"/>
        <u val="none"/>
        <vertAlign val="baseline"/>
        <sz val="8"/>
        <color theme="1"/>
        <name val="Arial"/>
        <family val="2"/>
        <scheme val="none"/>
      </font>
      <numFmt numFmtId="0" formatCode="General"/>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border outline="0">
        <top style="thin">
          <color indexed="64"/>
        </top>
      </border>
    </dxf>
    <dxf>
      <border outline="0">
        <right style="thin">
          <color indexed="64"/>
        </right>
        <top style="thin">
          <color theme="4" tint="0.39997558519241921"/>
        </top>
        <bottom style="thin">
          <color indexed="64"/>
        </bottom>
      </border>
    </dxf>
    <dxf>
      <font>
        <b val="0"/>
        <i val="0"/>
        <strike val="0"/>
        <condense val="0"/>
        <extend val="0"/>
        <outline val="0"/>
        <shadow val="0"/>
        <u val="none"/>
        <vertAlign val="baseline"/>
        <sz val="8"/>
        <color theme="1"/>
        <name val="Arial"/>
        <family val="2"/>
        <scheme val="none"/>
      </font>
      <fill>
        <patternFill patternType="solid">
          <fgColor indexed="64"/>
          <bgColor theme="0"/>
        </patternFill>
      </fill>
      <alignment horizontal="general"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8"/>
        <color theme="0"/>
        <name val="Arial"/>
        <family val="2"/>
        <scheme val="none"/>
      </font>
      <numFmt numFmtId="0" formatCode="General"/>
      <fill>
        <patternFill patternType="solid">
          <fgColor indexed="64"/>
          <bgColor theme="1"/>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indexed="64"/>
          <bgColor theme="1"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1"/>
    </dxf>
    <dxf>
      <border outline="0">
        <bottom style="thin">
          <color indexed="64"/>
        </bottom>
      </border>
    </dxf>
    <dxf>
      <font>
        <b val="0"/>
        <i val="0"/>
        <strike val="0"/>
        <condense val="0"/>
        <extend val="0"/>
        <outline val="0"/>
        <shadow val="0"/>
        <u val="none"/>
        <vertAlign val="baseline"/>
        <sz val="8"/>
        <color theme="1"/>
        <name val="Arial"/>
        <family val="2"/>
        <scheme val="none"/>
      </font>
      <fill>
        <patternFill patternType="solid">
          <fgColor indexed="64"/>
          <bgColor theme="1" tint="0.79998168889431442"/>
        </patternFill>
      </fill>
      <alignment horizontal="general" vertical="center" textRotation="0" wrapText="1" indent="0" justifyLastLine="0" shrinkToFit="0" readingOrder="0"/>
      <protection locked="1" hidden="1"/>
    </dxf>
    <dxf>
      <font>
        <b val="0"/>
        <i val="0"/>
        <strike val="0"/>
        <condense val="0"/>
        <extend val="0"/>
        <outline val="0"/>
        <shadow val="0"/>
        <u val="none"/>
        <vertAlign val="baseline"/>
        <sz val="8"/>
        <color theme="1"/>
        <name val="Arial"/>
        <family val="2"/>
        <scheme val="none"/>
      </font>
      <fill>
        <patternFill patternType="solid">
          <fgColor indexed="64"/>
          <bgColor theme="1" tint="0.79998168889431442"/>
        </patternFill>
      </fill>
      <alignment horizontal="general" vertical="center" textRotation="0" wrapText="0" indent="0" justifyLastLine="0" shrinkToFit="0" readingOrder="0"/>
      <protection locked="1" hidden="1"/>
    </dxf>
    <dxf>
      <font>
        <b val="0"/>
        <i val="0"/>
        <strike val="0"/>
        <condense val="0"/>
        <extend val="0"/>
        <outline val="0"/>
        <shadow val="0"/>
        <u val="none"/>
        <vertAlign val="baseline"/>
        <sz val="8"/>
        <color theme="1"/>
        <name val="Arial"/>
        <family val="2"/>
        <scheme val="none"/>
      </font>
      <fill>
        <patternFill patternType="solid">
          <fgColor indexed="64"/>
          <bgColor theme="1" tint="0.79998168889431442"/>
        </patternFill>
      </fill>
      <alignment horizontal="general" vertical="center" textRotation="0" wrapText="0" indent="0" justifyLastLine="0" shrinkToFit="0" readingOrder="0"/>
      <protection locked="1" hidden="1"/>
    </dxf>
    <dxf>
      <border outline="0">
        <top style="thin">
          <color theme="4" tint="0.39997558519241921"/>
        </top>
        <bottom style="thin">
          <color indexed="64"/>
        </bottom>
      </border>
    </dxf>
    <dxf>
      <border outline="0">
        <bottom style="thin">
          <color theme="4" tint="0.39997558519241921"/>
        </bottom>
      </border>
    </dxf>
    <dxf>
      <font>
        <b/>
        <i val="0"/>
        <strike val="0"/>
        <condense val="0"/>
        <extend val="0"/>
        <outline val="0"/>
        <shadow val="0"/>
        <u val="none"/>
        <vertAlign val="baseline"/>
        <sz val="8"/>
        <color theme="0"/>
        <name val="Arial"/>
        <family val="2"/>
        <scheme val="none"/>
      </font>
      <fill>
        <patternFill patternType="solid">
          <fgColor indexed="64"/>
          <bgColor theme="1"/>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indexed="64"/>
          <bgColor theme="1"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1"/>
    </dxf>
    <dxf>
      <border outline="0">
        <bottom style="thin">
          <color indexed="64"/>
        </bottom>
      </border>
    </dxf>
    <dxf>
      <font>
        <b val="0"/>
        <i val="0"/>
        <strike val="0"/>
        <condense val="0"/>
        <extend val="0"/>
        <outline val="0"/>
        <shadow val="0"/>
        <u val="none"/>
        <vertAlign val="baseline"/>
        <sz val="8"/>
        <color theme="1"/>
        <name val="Arial"/>
        <family val="2"/>
        <scheme val="none"/>
      </font>
      <fill>
        <patternFill patternType="solid">
          <fgColor indexed="64"/>
          <bgColor theme="1" tint="0.79998168889431442"/>
        </patternFill>
      </fill>
      <alignment horizontal="general" vertical="center" textRotation="0" wrapText="1" indent="0" justifyLastLine="0" shrinkToFit="0" readingOrder="0"/>
      <protection locked="1" hidden="1"/>
    </dxf>
    <dxf>
      <font>
        <b val="0"/>
        <i val="0"/>
        <strike val="0"/>
        <condense val="0"/>
        <extend val="0"/>
        <outline val="0"/>
        <shadow val="0"/>
        <u val="none"/>
        <vertAlign val="baseline"/>
        <sz val="8"/>
        <color theme="1"/>
        <name val="Arial"/>
        <family val="2"/>
        <scheme val="none"/>
      </font>
      <fill>
        <patternFill patternType="solid">
          <fgColor indexed="64"/>
          <bgColor theme="1"/>
        </patternFill>
      </fill>
      <alignment horizontal="general" vertical="center" textRotation="0" wrapText="0" indent="0" justifyLastLine="0" shrinkToFit="0" readingOrder="0"/>
      <protection locked="1" hidden="1"/>
    </dxf>
    <dxf>
      <border outline="0">
        <bottom style="thin">
          <color indexed="64"/>
        </bottom>
      </border>
    </dxf>
    <dxf>
      <font>
        <b val="0"/>
        <i val="0"/>
        <strike val="0"/>
        <condense val="0"/>
        <extend val="0"/>
        <outline val="0"/>
        <shadow val="0"/>
        <u val="none"/>
        <vertAlign val="baseline"/>
        <sz val="8"/>
        <color theme="1"/>
        <name val="Arial"/>
        <family val="2"/>
        <scheme val="none"/>
      </font>
      <fill>
        <patternFill patternType="solid">
          <fgColor indexed="64"/>
          <bgColor theme="1"/>
        </patternFill>
      </fill>
      <alignment horizontal="general" vertical="center" textRotation="0" wrapText="0" indent="0" justifyLastLine="0" shrinkToFit="0" readingOrder="0"/>
      <protection locked="1" hidden="1"/>
    </dxf>
    <dxf>
      <border outline="0">
        <bottom style="thin">
          <color indexed="64"/>
        </bottom>
      </border>
    </dxf>
    <dxf>
      <font>
        <b val="0"/>
        <i val="0"/>
        <strike val="0"/>
        <condense val="0"/>
        <extend val="0"/>
        <outline val="0"/>
        <shadow val="0"/>
        <u val="none"/>
        <vertAlign val="baseline"/>
        <sz val="8"/>
        <color theme="1"/>
        <name val="Arial"/>
        <family val="2"/>
        <scheme val="none"/>
      </font>
      <fill>
        <patternFill patternType="solid">
          <fgColor indexed="64"/>
          <bgColor theme="1"/>
        </patternFill>
      </fill>
      <alignment horizontal="general" vertical="center" textRotation="0" wrapText="0" indent="0" justifyLastLine="0" shrinkToFit="0" readingOrder="0"/>
      <protection locked="1" hidden="1"/>
    </dxf>
    <dxf>
      <font>
        <b val="0"/>
        <i val="0"/>
        <strike val="0"/>
        <condense val="0"/>
        <extend val="0"/>
        <outline val="0"/>
        <shadow val="0"/>
        <u val="none"/>
        <vertAlign val="baseline"/>
        <sz val="8"/>
        <color theme="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1"/>
    </dxf>
    <dxf>
      <border outline="0">
        <bottom style="thin">
          <color indexed="64"/>
        </bottom>
      </border>
    </dxf>
    <dxf>
      <font>
        <b val="0"/>
        <i val="0"/>
        <strike val="0"/>
        <condense val="0"/>
        <extend val="0"/>
        <outline val="0"/>
        <shadow val="0"/>
        <u val="none"/>
        <vertAlign val="baseline"/>
        <sz val="8"/>
        <color theme="1"/>
        <name val="Arial"/>
        <family val="2"/>
        <scheme val="none"/>
      </font>
      <fill>
        <patternFill patternType="solid">
          <fgColor indexed="64"/>
          <bgColor theme="0"/>
        </patternFill>
      </fill>
      <alignment horizontal="general" vertical="center" textRotation="0" wrapText="1" indent="0" justifyLastLine="0" shrinkToFit="0" readingOrder="0"/>
      <protection locked="1" hidden="1"/>
    </dxf>
    <dxf>
      <font>
        <b val="0"/>
        <i val="0"/>
        <strike val="0"/>
        <condense val="0"/>
        <extend val="0"/>
        <outline val="0"/>
        <shadow val="0"/>
        <u val="none"/>
        <vertAlign val="baseline"/>
        <sz val="8"/>
        <color theme="1"/>
        <name val="Arial"/>
        <family val="2"/>
        <scheme val="none"/>
      </font>
      <fill>
        <patternFill patternType="solid">
          <fgColor indexed="64"/>
          <bgColor theme="1"/>
        </patternFill>
      </fill>
      <alignment horizontal="general" vertical="center" textRotation="0" wrapText="0" indent="0" justifyLastLine="0" shrinkToFit="0" readingOrder="0"/>
      <protection locked="1" hidden="1"/>
    </dxf>
    <dxf>
      <font>
        <b val="0"/>
        <strike val="0"/>
        <outline val="0"/>
        <shadow val="0"/>
        <u val="none"/>
        <vertAlign val="baseline"/>
        <sz val="10"/>
        <name val="Arial"/>
        <family val="2"/>
        <scheme val="minor"/>
      </font>
      <alignment horizontal="left" vertical="center" textRotation="0" wrapText="0" indent="0" justifyLastLine="0" shrinkToFit="0" readingOrder="0"/>
      <border diagonalUp="0" diagonalDown="0">
        <left/>
        <right/>
        <top style="thin">
          <color auto="1"/>
        </top>
        <bottom style="thin">
          <color auto="1"/>
        </bottom>
      </border>
      <protection locked="0" hidden="1"/>
    </dxf>
    <dxf>
      <font>
        <b/>
        <strike val="0"/>
        <outline val="0"/>
        <shadow val="0"/>
        <u val="none"/>
        <vertAlign val="baseline"/>
        <sz val="10"/>
        <color auto="1"/>
        <name val="Arial"/>
        <family val="2"/>
        <scheme val="minor"/>
      </font>
      <alignment horizontal="left" vertical="center" textRotation="0" wrapText="0" indent="0" justifyLastLine="0" shrinkToFit="0" readingOrder="0"/>
      <border diagonalUp="0" diagonalDown="0">
        <left/>
        <right/>
        <top style="thin">
          <color auto="1"/>
        </top>
        <bottom style="thin">
          <color auto="1"/>
        </bottom>
      </border>
      <protection locked="1" hidden="1"/>
    </dxf>
    <dxf>
      <border>
        <top style="thin">
          <color auto="1"/>
        </top>
      </border>
    </dxf>
    <dxf>
      <border diagonalUp="0" diagonalDown="0">
        <left/>
        <right/>
        <top/>
        <bottom style="thin">
          <color auto="1"/>
        </bottom>
      </border>
    </dxf>
    <dxf>
      <font>
        <b/>
        <strike val="0"/>
        <outline val="0"/>
        <shadow val="0"/>
        <u val="none"/>
        <vertAlign val="baseline"/>
        <sz val="10"/>
        <name val="Arial"/>
        <family val="2"/>
        <scheme val="minor"/>
      </font>
      <alignment horizontal="left" vertical="center" textRotation="0" wrapText="0" indent="0" justifyLastLine="0" shrinkToFit="0" readingOrder="0"/>
      <protection locked="0" hidden="1"/>
    </dxf>
    <dxf>
      <border>
        <bottom style="thin">
          <color auto="1"/>
        </bottom>
      </border>
    </dxf>
    <dxf>
      <font>
        <b val="0"/>
        <strike val="0"/>
        <outline val="0"/>
        <shadow val="0"/>
        <u val="none"/>
        <vertAlign val="baseline"/>
        <sz val="11"/>
        <color theme="0"/>
        <name val="Arial"/>
        <family val="2"/>
        <scheme val="minor"/>
      </font>
      <alignment horizontal="left" vertical="center" textRotation="0" wrapText="0" indent="0" justifyLastLine="0" shrinkToFit="0" readingOrder="0"/>
      <protection locked="0" hidden="1"/>
    </dxf>
    <dxf>
      <protection hidden="1"/>
    </dxf>
    <dxf>
      <protection hidden="1"/>
    </dxf>
    <dxf>
      <protection hidden="1"/>
    </dxf>
    <dxf>
      <protection hidden="1"/>
    </dxf>
    <dxf>
      <protection hidden="1"/>
    </dxf>
    <dxf>
      <border>
        <bottom style="thin">
          <color indexed="64"/>
        </bottom>
      </border>
    </dxf>
    <dxf>
      <protection hidden="1"/>
    </dxf>
    <dxf>
      <font>
        <strike val="0"/>
        <outline val="0"/>
        <shadow val="0"/>
        <u val="none"/>
        <vertAlign val="baseline"/>
        <sz val="12"/>
        <color rgb="FF0000FF"/>
        <name val="Arial"/>
        <family val="2"/>
        <scheme val="none"/>
      </font>
      <protection hidden="1"/>
    </dxf>
    <dxf>
      <font>
        <b/>
        <strike val="0"/>
        <outline val="0"/>
        <shadow val="0"/>
        <vertAlign val="baseline"/>
        <sz val="12"/>
      </font>
      <protection hidden="1"/>
    </dxf>
    <dxf>
      <font>
        <strike val="0"/>
        <outline val="0"/>
        <shadow val="0"/>
        <vertAlign val="baseline"/>
        <sz val="12"/>
      </font>
      <protection hidden="1"/>
    </dxf>
    <dxf>
      <font>
        <strike val="0"/>
        <outline val="0"/>
        <shadow val="0"/>
        <vertAlign val="baseline"/>
        <sz val="12"/>
      </font>
      <protection hidden="1"/>
    </dxf>
    <dxf>
      <font>
        <strike val="0"/>
        <outline val="0"/>
        <shadow val="0"/>
        <u val="none"/>
        <vertAlign val="baseline"/>
        <sz val="12"/>
        <name val="Arial"/>
        <family val="2"/>
        <scheme val="none"/>
      </font>
      <protection hidden="1"/>
    </dxf>
    <dxf>
      <font>
        <strike val="0"/>
        <outline val="0"/>
        <shadow val="0"/>
        <u val="none"/>
        <vertAlign val="baseline"/>
        <sz val="12"/>
        <name val="Arial"/>
        <family val="2"/>
        <scheme val="none"/>
      </font>
      <protection hidden="1"/>
    </dxf>
    <dxf>
      <font>
        <strike val="0"/>
        <outline val="0"/>
        <shadow val="0"/>
        <u val="none"/>
        <vertAlign val="baseline"/>
        <sz val="12"/>
        <name val="Arial"/>
        <family val="2"/>
        <scheme val="none"/>
      </font>
      <numFmt numFmtId="0" formatCode="General"/>
      <protection hidden="1"/>
    </dxf>
    <dxf>
      <font>
        <strike val="0"/>
        <outline val="0"/>
        <shadow val="0"/>
        <u val="none"/>
        <vertAlign val="baseline"/>
        <sz val="12"/>
        <name val="Arial"/>
        <family val="2"/>
        <scheme val="none"/>
      </font>
      <numFmt numFmtId="0" formatCode="General"/>
      <protection hidden="1"/>
    </dxf>
    <dxf>
      <font>
        <strike val="0"/>
        <outline val="0"/>
        <shadow val="0"/>
        <u val="none"/>
        <vertAlign val="baseline"/>
        <sz val="12"/>
        <name val="Arial"/>
        <family val="2"/>
        <scheme val="none"/>
      </font>
      <protection hidden="1"/>
    </dxf>
    <dxf>
      <font>
        <b val="0"/>
        <strike val="0"/>
        <outline val="0"/>
        <shadow val="0"/>
        <u val="none"/>
        <vertAlign val="baseline"/>
        <sz val="12"/>
        <name val="Arial"/>
        <family val="2"/>
        <scheme val="none"/>
      </font>
      <protection hidden="1"/>
    </dxf>
    <dxf>
      <font>
        <strike val="0"/>
        <outline val="0"/>
        <shadow val="0"/>
        <u val="none"/>
        <vertAlign val="baseline"/>
        <sz val="12"/>
        <color rgb="FF0000FF"/>
        <name val="Arial"/>
        <family val="2"/>
      </font>
      <numFmt numFmtId="0" formatCode="General"/>
      <fill>
        <patternFill patternType="none">
          <fgColor indexed="64"/>
          <bgColor indexed="65"/>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indexed="65"/>
        </patternFill>
      </fill>
      <alignment horizontal="left" vertical="center" textRotation="0" wrapText="0" indent="0" justifyLastLine="0" shrinkToFit="0" readingOrder="0"/>
      <protection locked="1" hidden="1"/>
    </dxf>
    <dxf>
      <font>
        <strike val="0"/>
        <outline val="0"/>
        <shadow val="0"/>
        <u val="none"/>
        <vertAlign val="baseline"/>
        <sz val="12"/>
        <name val="Arial"/>
        <family val="2"/>
      </font>
      <protection hidden="1"/>
    </dxf>
    <dxf>
      <font>
        <strike val="0"/>
        <outline val="0"/>
        <shadow val="0"/>
        <u val="none"/>
        <vertAlign val="baseline"/>
        <sz val="12"/>
        <color theme="0"/>
        <name val="Arial"/>
        <family val="2"/>
        <scheme val="minor"/>
      </font>
      <protection hidden="1"/>
    </dxf>
    <dxf>
      <border>
        <vertical/>
      </border>
    </dxf>
    <dxf>
      <fill>
        <patternFill>
          <bgColor theme="0"/>
        </patternFill>
      </fill>
      <border diagonalUp="0" diagonalDown="0">
        <left/>
        <right/>
        <top/>
        <bottom style="thin">
          <color auto="1"/>
        </bottom>
        <vertical style="thin">
          <color auto="1"/>
        </vertical>
        <horizontal style="thin">
          <color auto="1"/>
        </horizontal>
      </border>
    </dxf>
    <dxf>
      <border>
        <vertical/>
      </border>
    </dxf>
    <dxf>
      <fill>
        <patternFill>
          <bgColor theme="0"/>
        </patternFill>
      </fill>
      <border diagonalUp="0" diagonalDown="0">
        <left/>
        <right/>
        <top style="thin">
          <color auto="1"/>
        </top>
        <bottom style="thin">
          <color auto="1"/>
        </bottom>
        <vertical style="thin">
          <color auto="1"/>
        </vertical>
        <horizontal/>
      </border>
    </dxf>
    <dxf>
      <font>
        <b/>
        <i/>
      </font>
      <fill>
        <patternFill>
          <bgColor rgb="FFF4EBE0"/>
        </patternFill>
      </fill>
      <border>
        <bottom style="hair">
          <color theme="1" tint="0.39994506668294322"/>
        </bottom>
        <vertical style="hair">
          <color theme="1" tint="0.39994506668294322"/>
        </vertical>
        <horizontal style="hair">
          <color theme="1" tint="0.39994506668294322"/>
        </horizontal>
      </border>
    </dxf>
    <dxf>
      <font>
        <b val="0"/>
        <i/>
        <color theme="1"/>
      </font>
      <fill>
        <patternFill>
          <bgColor theme="0"/>
        </patternFill>
      </fill>
      <border>
        <left/>
        <right/>
        <top style="hair">
          <color theme="1" tint="0.39991454817346722"/>
        </top>
        <bottom style="thin">
          <color theme="1" tint="0.39988402966399123"/>
        </bottom>
        <vertical style="hair">
          <color theme="1" tint="0.39994506668294322"/>
        </vertical>
        <horizontal style="hair">
          <color theme="1" tint="0.39994506668294322"/>
        </horizontal>
      </border>
    </dxf>
  </dxfs>
  <tableStyles count="3" defaultTableStyle="TableStyleMedium2" defaultPivotStyle="PivotStyleLight16">
    <tableStyle name="Qry Source" pivot="0" count="2" xr9:uid="{00000000-0011-0000-FFFF-FFFF07000000}">
      <tableStyleElement type="wholeTable" dxfId="101"/>
      <tableStyleElement type="headerRow" dxfId="100"/>
    </tableStyle>
    <tableStyle name="RECORD LOG" pivot="0" count="2" xr9:uid="{E731FECF-05E9-469E-862F-4AD6724DE4FA}">
      <tableStyleElement type="wholeTable" dxfId="99"/>
      <tableStyleElement type="headerRow" dxfId="98"/>
    </tableStyle>
    <tableStyle name="Table Style 1" pivot="0" count="2" xr9:uid="{9B2FB883-EEDD-4E2C-A985-C43864C31C93}">
      <tableStyleElement type="wholeTable" dxfId="97"/>
      <tableStyleElement type="headerRow" dxfId="96"/>
    </tableStyle>
  </tableStyles>
  <colors>
    <mruColors>
      <color rgb="FF0000FF"/>
      <color rgb="FFE8E8EE"/>
      <color rgb="FFF00F5C"/>
      <color rgb="FFAFC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GBox" noThreeD="1"/>
</file>

<file path=xl/ctrlProps/ctrlProp3.xml><?xml version="1.0" encoding="utf-8"?>
<formControlPr xmlns="http://schemas.microsoft.com/office/spreadsheetml/2009/9/main" objectType="GBox"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GBox" noThreeD="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GBox" noThreeD="1"/>
</file>

<file path=xl/ctrlProps/ctrlProp11.xml><?xml version="1.0" encoding="utf-8"?>
<formControlPr xmlns="http://schemas.microsoft.com/office/spreadsheetml/2009/9/main" objectType="GBox" noThreeD="1"/>
</file>

<file path=xl/ctrlProps/ctrlProp12.xml><?xml version="1.0" encoding="utf-8"?>
<formControlPr xmlns="http://schemas.microsoft.com/office/spreadsheetml/2009/9/main" objectType="GBox" noThreeD="1"/>
</file>

<file path=xl/ctrlProps/ctrlProp13.xml><?xml version="1.0" encoding="utf-8"?>
<formControlPr xmlns="http://schemas.microsoft.com/office/spreadsheetml/2009/9/main" objectType="GBox" noThreeD="1"/>
</file>

<file path=xl/ctrlProps/ctrlProp14.xml><?xml version="1.0" encoding="utf-8"?>
<formControlPr xmlns="http://schemas.microsoft.com/office/spreadsheetml/2009/9/main" objectType="GBox" noThreeD="1"/>
</file>

<file path=xl/ctrlProps/ctrlProp15.xml><?xml version="1.0" encoding="utf-8"?>
<formControlPr xmlns="http://schemas.microsoft.com/office/spreadsheetml/2009/9/main" objectType="GBox" noThreeD="1"/>
</file>

<file path=xl/ctrlProps/ctrlProp16.xml><?xml version="1.0" encoding="utf-8"?>
<formControlPr xmlns="http://schemas.microsoft.com/office/spreadsheetml/2009/9/main" objectType="GBox" noThreeD="1"/>
</file>

<file path=xl/ctrlProps/ctrlProp17.xml><?xml version="1.0" encoding="utf-8"?>
<formControlPr xmlns="http://schemas.microsoft.com/office/spreadsheetml/2009/9/main" objectType="GBox" noThreeD="1"/>
</file>

<file path=xl/ctrlProps/ctrlProp18.xml><?xml version="1.0" encoding="utf-8"?>
<formControlPr xmlns="http://schemas.microsoft.com/office/spreadsheetml/2009/9/main" objectType="GBox" noThreeD="1"/>
</file>

<file path=xl/ctrlProps/ctrlProp19.xml><?xml version="1.0" encoding="utf-8"?>
<formControlPr xmlns="http://schemas.microsoft.com/office/spreadsheetml/2009/9/main" objectType="GBox" noThreeD="1"/>
</file>

<file path=xl/ctrlProps/ctrlProp20.xml><?xml version="1.0" encoding="utf-8"?>
<formControlPr xmlns="http://schemas.microsoft.com/office/spreadsheetml/2009/9/main" objectType="GBox" noThreeD="1"/>
</file>

<file path=xl/ctrlProps/ctrlProp21.xml><?xml version="1.0" encoding="utf-8"?>
<formControlPr xmlns="http://schemas.microsoft.com/office/spreadsheetml/2009/9/main" objectType="GBox" noThreeD="1"/>
</file>

<file path=xl/ctrlProps/ctrlProp22.xml><?xml version="1.0" encoding="utf-8"?>
<formControlPr xmlns="http://schemas.microsoft.com/office/spreadsheetml/2009/9/main" objectType="GBox" noThreeD="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GBox" noThreeD="1"/>
</file>

<file path=xl/ctrlProps/ctrlProp25.xml><?xml version="1.0" encoding="utf-8"?>
<formControlPr xmlns="http://schemas.microsoft.com/office/spreadsheetml/2009/9/main" objectType="GBox" noThreeD="1"/>
</file>

<file path=xl/ctrlProps/ctrlProp26.xml><?xml version="1.0" encoding="utf-8"?>
<formControlPr xmlns="http://schemas.microsoft.com/office/spreadsheetml/2009/9/main" objectType="GBox" noThreeD="1"/>
</file>

<file path=xl/ctrlProps/ctrlProp27.xml><?xml version="1.0" encoding="utf-8"?>
<formControlPr xmlns="http://schemas.microsoft.com/office/spreadsheetml/2009/9/main" objectType="GBox" noThreeD="1"/>
</file>

<file path=xl/ctrlProps/ctrlProp28.xml><?xml version="1.0" encoding="utf-8"?>
<formControlPr xmlns="http://schemas.microsoft.com/office/spreadsheetml/2009/9/main" objectType="GBox" noThreeD="1"/>
</file>

<file path=xl/ctrlProps/ctrlProp29.xml><?xml version="1.0" encoding="utf-8"?>
<formControlPr xmlns="http://schemas.microsoft.com/office/spreadsheetml/2009/9/main" objectType="GBox" noThreeD="1"/>
</file>

<file path=xl/ctrlProps/ctrlProp30.xml><?xml version="1.0" encoding="utf-8"?>
<formControlPr xmlns="http://schemas.microsoft.com/office/spreadsheetml/2009/9/main" objectType="GBox" noThreeD="1"/>
</file>

<file path=xl/ctrlProps/ctrlProp31.xml><?xml version="1.0" encoding="utf-8"?>
<formControlPr xmlns="http://schemas.microsoft.com/office/spreadsheetml/2009/9/main" objectType="GBox" noThreeD="1"/>
</file>

<file path=xl/ctrlProps/ctrlProp32.xml><?xml version="1.0" encoding="utf-8"?>
<formControlPr xmlns="http://schemas.microsoft.com/office/spreadsheetml/2009/9/main" objectType="GBox" noThreeD="1"/>
</file>

<file path=xl/ctrlProps/ctrlProp33.xml><?xml version="1.0" encoding="utf-8"?>
<formControlPr xmlns="http://schemas.microsoft.com/office/spreadsheetml/2009/9/main" objectType="GBox" noThreeD="1"/>
</file>

<file path=xl/ctrlProps/ctrlProp34.xml><?xml version="1.0" encoding="utf-8"?>
<formControlPr xmlns="http://schemas.microsoft.com/office/spreadsheetml/2009/9/main" objectType="GBox" noThreeD="1"/>
</file>

<file path=xl/ctrlProps/ctrlProp35.xml><?xml version="1.0" encoding="utf-8"?>
<formControlPr xmlns="http://schemas.microsoft.com/office/spreadsheetml/2009/9/main" objectType="GBox" noThreeD="1"/>
</file>

<file path=xl/ctrlProps/ctrlProp36.xml><?xml version="1.0" encoding="utf-8"?>
<formControlPr xmlns="http://schemas.microsoft.com/office/spreadsheetml/2009/9/main" objectType="GBox" noThreeD="1"/>
</file>

<file path=xl/ctrlProps/ctrlProp37.xml><?xml version="1.0" encoding="utf-8"?>
<formControlPr xmlns="http://schemas.microsoft.com/office/spreadsheetml/2009/9/main" objectType="GBox" noThreeD="1"/>
</file>

<file path=xl/ctrlProps/ctrlProp38.xml><?xml version="1.0" encoding="utf-8"?>
<formControlPr xmlns="http://schemas.microsoft.com/office/spreadsheetml/2009/9/main" objectType="GBox" noThreeD="1"/>
</file>

<file path=xl/ctrlProps/ctrlProp39.xml><?xml version="1.0" encoding="utf-8"?>
<formControlPr xmlns="http://schemas.microsoft.com/office/spreadsheetml/2009/9/main" objectType="GBox" noThreeD="1"/>
</file>

<file path=xl/ctrlProps/ctrlProp40.xml><?xml version="1.0" encoding="utf-8"?>
<formControlPr xmlns="http://schemas.microsoft.com/office/spreadsheetml/2009/9/main" objectType="GBox" noThreeD="1"/>
</file>

<file path=xl/ctrlProps/ctrlProp41.xml><?xml version="1.0" encoding="utf-8"?>
<formControlPr xmlns="http://schemas.microsoft.com/office/spreadsheetml/2009/9/main" objectType="GBox" noThreeD="1"/>
</file>

<file path=xl/ctrlProps/ctrlProp42.xml><?xml version="1.0" encoding="utf-8"?>
<formControlPr xmlns="http://schemas.microsoft.com/office/spreadsheetml/2009/9/main" objectType="GBox" noThreeD="1"/>
</file>

<file path=xl/ctrlProps/ctrlProp43.xml><?xml version="1.0" encoding="utf-8"?>
<formControlPr xmlns="http://schemas.microsoft.com/office/spreadsheetml/2009/9/main" objectType="GBox" noThreeD="1"/>
</file>

<file path=xl/ctrlProps/ctrlProp44.xml><?xml version="1.0" encoding="utf-8"?>
<formControlPr xmlns="http://schemas.microsoft.com/office/spreadsheetml/2009/9/main" objectType="GBox" noThreeD="1"/>
</file>

<file path=xl/ctrlProps/ctrlProp45.xml><?xml version="1.0" encoding="utf-8"?>
<formControlPr xmlns="http://schemas.microsoft.com/office/spreadsheetml/2009/9/main" objectType="GBox" noThreeD="1"/>
</file>

<file path=xl/ctrlProps/ctrlProp46.xml><?xml version="1.0" encoding="utf-8"?>
<formControlPr xmlns="http://schemas.microsoft.com/office/spreadsheetml/2009/9/main" objectType="GBox" noThreeD="1"/>
</file>

<file path=xl/ctrlProps/ctrlProp47.xml><?xml version="1.0" encoding="utf-8"?>
<formControlPr xmlns="http://schemas.microsoft.com/office/spreadsheetml/2009/9/main" objectType="GBox" noThreeD="1"/>
</file>

<file path=xl/ctrlProps/ctrlProp48.xml><?xml version="1.0" encoding="utf-8"?>
<formControlPr xmlns="http://schemas.microsoft.com/office/spreadsheetml/2009/9/main" objectType="GBox" noThreeD="1"/>
</file>

<file path=xl/ctrlProps/ctrlProp49.xml><?xml version="1.0" encoding="utf-8"?>
<formControlPr xmlns="http://schemas.microsoft.com/office/spreadsheetml/2009/9/main" objectType="GBox" noThreeD="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6</xdr:col>
      <xdr:colOff>1042147</xdr:colOff>
      <xdr:row>0</xdr:row>
      <xdr:rowOff>89346</xdr:rowOff>
    </xdr:from>
    <xdr:to>
      <xdr:col>8</xdr:col>
      <xdr:colOff>11207</xdr:colOff>
      <xdr:row>1</xdr:row>
      <xdr:rowOff>224118</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12404912" y="89346"/>
          <a:ext cx="1086971" cy="392507"/>
        </a:xfrm>
        <a:prstGeom prst="rect">
          <a:avLst/>
        </a:prstGeom>
        <a:solidFill>
          <a:schemeClr val="bg1">
            <a:lumMod val="95000"/>
          </a:schemeClr>
        </a:solidFill>
        <a:ln w="63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zh-CN" sz="1050" b="1" u="none">
              <a:solidFill>
                <a:schemeClr val="tx1"/>
              </a:solidFill>
              <a:effectLst/>
              <a:latin typeface="Microsoft JhengHei" panose="020B0604030504040204" pitchFamily="34" charset="-120"/>
              <a:ea typeface="Microsoft JhengHei" panose="020B0604030504040204" pitchFamily="34" charset="-120"/>
              <a:cs typeface="+mn-cs"/>
            </a:rPr>
            <a:t>【PDF</a:t>
          </a:r>
          <a:r>
            <a:rPr lang="zh-CN" altLang="en-US" sz="1050" b="1" u="none">
              <a:solidFill>
                <a:schemeClr val="tx1"/>
              </a:solidFill>
              <a:effectLst/>
              <a:latin typeface="Microsoft JhengHei" panose="020B0604030504040204" pitchFamily="34" charset="-120"/>
              <a:ea typeface="Microsoft JhengHei" panose="020B0604030504040204" pitchFamily="34" charset="-120"/>
              <a:cs typeface="+mn-cs"/>
            </a:rPr>
            <a:t>文件名</a:t>
          </a:r>
          <a:r>
            <a:rPr lang="en-US" altLang="zh-CN" sz="1050" b="1" u="none">
              <a:solidFill>
                <a:schemeClr val="tx1"/>
              </a:solidFill>
              <a:effectLst/>
              <a:latin typeface="Microsoft JhengHei" panose="020B0604030504040204" pitchFamily="34" charset="-120"/>
              <a:ea typeface="Microsoft JhengHei" panose="020B0604030504040204" pitchFamily="34" charset="-120"/>
              <a:cs typeface="+mn-cs"/>
            </a:rPr>
            <a:t>】</a:t>
          </a:r>
          <a:endParaRPr lang="en-US" sz="900" b="0" u="none">
            <a:solidFill>
              <a:schemeClr val="tx1"/>
            </a:solidFill>
            <a:effectLst/>
            <a:latin typeface="Microsoft JhengHei" panose="020B0604030504040204" pitchFamily="34" charset="-120"/>
            <a:ea typeface="Microsoft JhengHei" panose="020B0604030504040204" pitchFamily="34" charset="-120"/>
            <a:cs typeface="+mn-cs"/>
          </a:endParaRPr>
        </a:p>
      </xdr:txBody>
    </xdr:sp>
    <xdr:clientData fPrintsWithSheet="0"/>
  </xdr:twoCellAnchor>
  <mc:AlternateContent xmlns:mc="http://schemas.openxmlformats.org/markup-compatibility/2006">
    <mc:Choice xmlns:a14="http://schemas.microsoft.com/office/drawing/2010/main" Requires="a14">
      <xdr:twoCellAnchor editAs="oneCell">
        <xdr:from>
          <xdr:col>1</xdr:col>
          <xdr:colOff>1800225</xdr:colOff>
          <xdr:row>31</xdr:row>
          <xdr:rowOff>0</xdr:rowOff>
        </xdr:from>
        <xdr:to>
          <xdr:col>2</xdr:col>
          <xdr:colOff>2524125</xdr:colOff>
          <xdr:row>31</xdr:row>
          <xdr:rowOff>123825</xdr:rowOff>
        </xdr:to>
        <xdr:sp macro="" textlink="">
          <xdr:nvSpPr>
            <xdr:cNvPr id="3073" name="Group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48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31</xdr:row>
          <xdr:rowOff>0</xdr:rowOff>
        </xdr:from>
        <xdr:to>
          <xdr:col>2</xdr:col>
          <xdr:colOff>2200275</xdr:colOff>
          <xdr:row>31</xdr:row>
          <xdr:rowOff>123825</xdr:rowOff>
        </xdr:to>
        <xdr:sp macro="" textlink="">
          <xdr:nvSpPr>
            <xdr:cNvPr id="3074" name="Group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49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31</xdr:row>
          <xdr:rowOff>95250</xdr:rowOff>
        </xdr:from>
        <xdr:to>
          <xdr:col>2</xdr:col>
          <xdr:colOff>2171700</xdr:colOff>
          <xdr:row>32</xdr:row>
          <xdr:rowOff>47625</xdr:rowOff>
        </xdr:to>
        <xdr:sp macro="" textlink="">
          <xdr:nvSpPr>
            <xdr:cNvPr id="3075" name="Group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24</xdr:row>
          <xdr:rowOff>0</xdr:rowOff>
        </xdr:from>
        <xdr:to>
          <xdr:col>2</xdr:col>
          <xdr:colOff>2362200</xdr:colOff>
          <xdr:row>24</xdr:row>
          <xdr:rowOff>152400</xdr:rowOff>
        </xdr:to>
        <xdr:sp macro="" textlink="">
          <xdr:nvSpPr>
            <xdr:cNvPr id="3076" name="Group Box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xdr:row>
          <xdr:rowOff>0</xdr:rowOff>
        </xdr:from>
        <xdr:to>
          <xdr:col>2</xdr:col>
          <xdr:colOff>2486025</xdr:colOff>
          <xdr:row>32</xdr:row>
          <xdr:rowOff>38100</xdr:rowOff>
        </xdr:to>
        <xdr:sp macro="" textlink="">
          <xdr:nvSpPr>
            <xdr:cNvPr id="3077" name="Group Box 5" hidden="1">
              <a:extLst>
                <a:ext uri="{63B3BB69-23CF-44E3-9099-C40C66FF867C}">
                  <a14:compatExt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24</xdr:row>
          <xdr:rowOff>142875</xdr:rowOff>
        </xdr:from>
        <xdr:to>
          <xdr:col>2</xdr:col>
          <xdr:colOff>2362200</xdr:colOff>
          <xdr:row>24</xdr:row>
          <xdr:rowOff>304800</xdr:rowOff>
        </xdr:to>
        <xdr:sp macro="" textlink="">
          <xdr:nvSpPr>
            <xdr:cNvPr id="3078" name="Group Box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25</xdr:row>
          <xdr:rowOff>142875</xdr:rowOff>
        </xdr:from>
        <xdr:to>
          <xdr:col>2</xdr:col>
          <xdr:colOff>2362200</xdr:colOff>
          <xdr:row>25</xdr:row>
          <xdr:rowOff>304800</xdr:rowOff>
        </xdr:to>
        <xdr:sp macro="" textlink="">
          <xdr:nvSpPr>
            <xdr:cNvPr id="3079" name="Group Box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26</xdr:row>
          <xdr:rowOff>142875</xdr:rowOff>
        </xdr:from>
        <xdr:to>
          <xdr:col>2</xdr:col>
          <xdr:colOff>2362200</xdr:colOff>
          <xdr:row>26</xdr:row>
          <xdr:rowOff>304800</xdr:rowOff>
        </xdr:to>
        <xdr:sp macro="" textlink="">
          <xdr:nvSpPr>
            <xdr:cNvPr id="3080" name="Group Box 8" hidden="1">
              <a:extLst>
                <a:ext uri="{63B3BB69-23CF-44E3-9099-C40C66FF867C}">
                  <a14:compatExt spid="_x0000_s3080"/>
                </a:ext>
                <a:ext uri="{FF2B5EF4-FFF2-40B4-BE49-F238E27FC236}">
                  <a16:creationId xmlns:a16="http://schemas.microsoft.com/office/drawing/2014/main" id="{00000000-0008-0000-0000-000008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27</xdr:row>
          <xdr:rowOff>142875</xdr:rowOff>
        </xdr:from>
        <xdr:to>
          <xdr:col>2</xdr:col>
          <xdr:colOff>2362200</xdr:colOff>
          <xdr:row>27</xdr:row>
          <xdr:rowOff>304800</xdr:rowOff>
        </xdr:to>
        <xdr:sp macro="" textlink="">
          <xdr:nvSpPr>
            <xdr:cNvPr id="3081" name="Group Box 9" hidden="1">
              <a:extLst>
                <a:ext uri="{63B3BB69-23CF-44E3-9099-C40C66FF867C}">
                  <a14:compatExt spid="_x0000_s3081"/>
                </a:ext>
                <a:ext uri="{FF2B5EF4-FFF2-40B4-BE49-F238E27FC236}">
                  <a16:creationId xmlns:a16="http://schemas.microsoft.com/office/drawing/2014/main" id="{00000000-0008-0000-0000-000009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28</xdr:row>
          <xdr:rowOff>142875</xdr:rowOff>
        </xdr:from>
        <xdr:to>
          <xdr:col>2</xdr:col>
          <xdr:colOff>2362200</xdr:colOff>
          <xdr:row>28</xdr:row>
          <xdr:rowOff>304800</xdr:rowOff>
        </xdr:to>
        <xdr:sp macro="" textlink="">
          <xdr:nvSpPr>
            <xdr:cNvPr id="3082" name="Group Box 10" hidden="1">
              <a:extLst>
                <a:ext uri="{63B3BB69-23CF-44E3-9099-C40C66FF867C}">
                  <a14:compatExt spid="_x0000_s3082"/>
                </a:ext>
                <a:ext uri="{FF2B5EF4-FFF2-40B4-BE49-F238E27FC236}">
                  <a16:creationId xmlns:a16="http://schemas.microsoft.com/office/drawing/2014/main" id="{00000000-0008-0000-0000-00000A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25</xdr:row>
          <xdr:rowOff>142875</xdr:rowOff>
        </xdr:from>
        <xdr:to>
          <xdr:col>2</xdr:col>
          <xdr:colOff>2362200</xdr:colOff>
          <xdr:row>25</xdr:row>
          <xdr:rowOff>304800</xdr:rowOff>
        </xdr:to>
        <xdr:sp macro="" textlink="">
          <xdr:nvSpPr>
            <xdr:cNvPr id="3083" name="Group Box 11" hidden="1">
              <a:extLst>
                <a:ext uri="{63B3BB69-23CF-44E3-9099-C40C66FF867C}">
                  <a14:compatExt spid="_x0000_s3083"/>
                </a:ext>
                <a:ext uri="{FF2B5EF4-FFF2-40B4-BE49-F238E27FC236}">
                  <a16:creationId xmlns:a16="http://schemas.microsoft.com/office/drawing/2014/main" id="{00000000-0008-0000-0000-00000B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24</xdr:row>
          <xdr:rowOff>0</xdr:rowOff>
        </xdr:from>
        <xdr:to>
          <xdr:col>2</xdr:col>
          <xdr:colOff>2362200</xdr:colOff>
          <xdr:row>24</xdr:row>
          <xdr:rowOff>152400</xdr:rowOff>
        </xdr:to>
        <xdr:sp macro="" textlink="">
          <xdr:nvSpPr>
            <xdr:cNvPr id="3084" name="Group Box 12" hidden="1">
              <a:extLst>
                <a:ext uri="{63B3BB69-23CF-44E3-9099-C40C66FF867C}">
                  <a14:compatExt spid="_x0000_s3084"/>
                </a:ext>
                <a:ext uri="{FF2B5EF4-FFF2-40B4-BE49-F238E27FC236}">
                  <a16:creationId xmlns:a16="http://schemas.microsoft.com/office/drawing/2014/main" id="{00000000-0008-0000-0000-00000C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xdr:twoCellAnchor editAs="absolute">
    <xdr:from>
      <xdr:col>6</xdr:col>
      <xdr:colOff>3362</xdr:colOff>
      <xdr:row>6</xdr:row>
      <xdr:rowOff>44523</xdr:rowOff>
    </xdr:from>
    <xdr:to>
      <xdr:col>9</xdr:col>
      <xdr:colOff>11206</xdr:colOff>
      <xdr:row>14</xdr:row>
      <xdr:rowOff>11207</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11366127" y="1590935"/>
          <a:ext cx="5151344" cy="2947448"/>
        </a:xfrm>
        <a:prstGeom prst="rect">
          <a:avLst/>
        </a:prstGeom>
        <a:solidFill>
          <a:schemeClr val="bg1">
            <a:lumMod val="95000"/>
          </a:schemeClr>
        </a:solidFill>
        <a:ln w="6350" cmpd="sng">
          <a:solidFill>
            <a:schemeClr val="tx1">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500"/>
            </a:lnSpc>
          </a:pPr>
          <a:r>
            <a:rPr lang="zh-CN" altLang="en-US" sz="1050" b="1" u="sng">
              <a:solidFill>
                <a:schemeClr val="dk1"/>
              </a:solidFill>
              <a:effectLst/>
              <a:latin typeface="Microsoft JhengHei" panose="020B0604030504040204" pitchFamily="34" charset="-120"/>
              <a:ea typeface="Microsoft JhengHei" panose="020B0604030504040204" pitchFamily="34" charset="-120"/>
              <a:cs typeface="+mn-cs"/>
            </a:rPr>
            <a:t>使用指南</a:t>
          </a:r>
          <a:endParaRPr lang="en-US" altLang="zh-CN" sz="1050" b="1" u="sng">
            <a:solidFill>
              <a:schemeClr val="dk1"/>
            </a:solidFill>
            <a:effectLst/>
            <a:latin typeface="Microsoft JhengHei" panose="020B0604030504040204" pitchFamily="34" charset="-120"/>
            <a:ea typeface="Microsoft JhengHei" panose="020B0604030504040204" pitchFamily="34" charset="-120"/>
            <a:cs typeface="+mn-cs"/>
          </a:endParaRPr>
        </a:p>
        <a:p>
          <a:pPr>
            <a:lnSpc>
              <a:spcPts val="1500"/>
            </a:lnSpc>
          </a:pPr>
          <a:r>
            <a:rPr lang="en-US" altLang="zh-CN" sz="1050" b="1" i="1" u="none">
              <a:solidFill>
                <a:schemeClr val="dk1"/>
              </a:solidFill>
              <a:effectLst/>
              <a:latin typeface="Microsoft JhengHei" panose="020B0604030504040204" pitchFamily="34" charset="-120"/>
              <a:ea typeface="Microsoft JhengHei" panose="020B0604030504040204" pitchFamily="34" charset="-120"/>
              <a:cs typeface="+mn-cs"/>
            </a:rPr>
            <a:t>Ctrl + Alt+ F5 to refresh project names dropdown</a:t>
          </a:r>
        </a:p>
        <a:p>
          <a:pPr>
            <a:lnSpc>
              <a:spcPts val="1500"/>
            </a:lnSpc>
          </a:pPr>
          <a:r>
            <a:rPr lang="zh-CN" altLang="en-US" sz="1050" b="1" u="sng">
              <a:solidFill>
                <a:schemeClr val="dk1"/>
              </a:solidFill>
              <a:effectLst/>
              <a:latin typeface="Microsoft JhengHei" panose="020B0604030504040204" pitchFamily="34" charset="-120"/>
              <a:ea typeface="Microsoft JhengHei" panose="020B0604030504040204" pitchFamily="34" charset="-120"/>
              <a:cs typeface="+mn-cs"/>
            </a:rPr>
            <a:t>
</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1.  </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申请寻求合规豁免的确认证明和满足豁免第二份</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ID</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条件的证明须存档。
      如：与律师的往来电邮确认发行人不会提供
             与公司的往来电邮或截图显示其不会提供
             承揽团队确认与发行人沟通后公司不会提供
</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2. KYC</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文件以“数字</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文件名”命名。多个文件的，使用‘数字</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小写字母“
     如：</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4a. </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公司章程</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复印件</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 
3. Section C. Others</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供记录特别事项使用。如无，则</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N/A</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a:t>
          </a:r>
          <a:endPar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endParaRPr>
        </a:p>
        <a:p>
          <a:pPr>
            <a:lnSpc>
              <a:spcPts val="1500"/>
            </a:lnSpc>
          </a:pPr>
          <a:endPar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endParaRPr>
        </a:p>
        <a:p>
          <a:pPr>
            <a:lnSpc>
              <a:spcPts val="1500"/>
            </a:lnSpc>
          </a:pP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4. </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请以</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PDF</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保存（日期将自动生成）经项目执行团队经办签署后电邮小中台复核。</a:t>
          </a:r>
          <a:endPar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endParaRPr>
        </a:p>
      </xdr:txBody>
    </xdr:sp>
    <xdr:clientData fPrintsWithSheet="0"/>
  </xdr:twoCellAnchor>
  <mc:AlternateContent xmlns:mc="http://schemas.openxmlformats.org/markup-compatibility/2006">
    <mc:Choice xmlns:a14="http://schemas.microsoft.com/office/drawing/2010/main" Requires="a14">
      <xdr:twoCellAnchor editAs="oneCell">
        <xdr:from>
          <xdr:col>2</xdr:col>
          <xdr:colOff>76200</xdr:colOff>
          <xdr:row>25</xdr:row>
          <xdr:rowOff>0</xdr:rowOff>
        </xdr:from>
        <xdr:to>
          <xdr:col>2</xdr:col>
          <xdr:colOff>2962275</xdr:colOff>
          <xdr:row>25</xdr:row>
          <xdr:rowOff>266700</xdr:rowOff>
        </xdr:to>
        <xdr:sp macro="" textlink="">
          <xdr:nvSpPr>
            <xdr:cNvPr id="3085" name="Group Box 13" hidden="1">
              <a:extLst>
                <a:ext uri="{63B3BB69-23CF-44E3-9099-C40C66FF867C}">
                  <a14:compatExt spid="_x0000_s3085"/>
                </a:ext>
                <a:ext uri="{FF2B5EF4-FFF2-40B4-BE49-F238E27FC236}">
                  <a16:creationId xmlns:a16="http://schemas.microsoft.com/office/drawing/2014/main" id="{00000000-0008-0000-0000-00000D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26</xdr:row>
          <xdr:rowOff>142875</xdr:rowOff>
        </xdr:from>
        <xdr:to>
          <xdr:col>2</xdr:col>
          <xdr:colOff>2362200</xdr:colOff>
          <xdr:row>26</xdr:row>
          <xdr:rowOff>304800</xdr:rowOff>
        </xdr:to>
        <xdr:sp macro="" textlink="">
          <xdr:nvSpPr>
            <xdr:cNvPr id="3086" name="Group Box 14" hidden="1">
              <a:extLst>
                <a:ext uri="{63B3BB69-23CF-44E3-9099-C40C66FF867C}">
                  <a14:compatExt spid="_x0000_s3086"/>
                </a:ext>
                <a:ext uri="{FF2B5EF4-FFF2-40B4-BE49-F238E27FC236}">
                  <a16:creationId xmlns:a16="http://schemas.microsoft.com/office/drawing/2014/main" id="{00000000-0008-0000-0000-00000E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26</xdr:row>
          <xdr:rowOff>142875</xdr:rowOff>
        </xdr:from>
        <xdr:to>
          <xdr:col>2</xdr:col>
          <xdr:colOff>2362200</xdr:colOff>
          <xdr:row>26</xdr:row>
          <xdr:rowOff>304800</xdr:rowOff>
        </xdr:to>
        <xdr:sp macro="" textlink="">
          <xdr:nvSpPr>
            <xdr:cNvPr id="3087" name="Group Box 15" hidden="1">
              <a:extLst>
                <a:ext uri="{63B3BB69-23CF-44E3-9099-C40C66FF867C}">
                  <a14:compatExt spid="_x0000_s3087"/>
                </a:ext>
                <a:ext uri="{FF2B5EF4-FFF2-40B4-BE49-F238E27FC236}">
                  <a16:creationId xmlns:a16="http://schemas.microsoft.com/office/drawing/2014/main" id="{00000000-0008-0000-0000-00000F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26</xdr:row>
          <xdr:rowOff>0</xdr:rowOff>
        </xdr:from>
        <xdr:to>
          <xdr:col>2</xdr:col>
          <xdr:colOff>2962275</xdr:colOff>
          <xdr:row>26</xdr:row>
          <xdr:rowOff>266700</xdr:rowOff>
        </xdr:to>
        <xdr:sp macro="" textlink="">
          <xdr:nvSpPr>
            <xdr:cNvPr id="3088" name="Group Box 16" hidden="1">
              <a:extLst>
                <a:ext uri="{63B3BB69-23CF-44E3-9099-C40C66FF867C}">
                  <a14:compatExt spid="_x0000_s3088"/>
                </a:ext>
                <a:ext uri="{FF2B5EF4-FFF2-40B4-BE49-F238E27FC236}">
                  <a16:creationId xmlns:a16="http://schemas.microsoft.com/office/drawing/2014/main" id="{00000000-0008-0000-0000-000010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27</xdr:row>
          <xdr:rowOff>142875</xdr:rowOff>
        </xdr:from>
        <xdr:to>
          <xdr:col>2</xdr:col>
          <xdr:colOff>2362200</xdr:colOff>
          <xdr:row>27</xdr:row>
          <xdr:rowOff>304800</xdr:rowOff>
        </xdr:to>
        <xdr:sp macro="" textlink="">
          <xdr:nvSpPr>
            <xdr:cNvPr id="3089" name="Group Box 17" hidden="1">
              <a:extLst>
                <a:ext uri="{63B3BB69-23CF-44E3-9099-C40C66FF867C}">
                  <a14:compatExt spid="_x0000_s3089"/>
                </a:ext>
                <a:ext uri="{FF2B5EF4-FFF2-40B4-BE49-F238E27FC236}">
                  <a16:creationId xmlns:a16="http://schemas.microsoft.com/office/drawing/2014/main" id="{00000000-0008-0000-0000-000011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27</xdr:row>
          <xdr:rowOff>142875</xdr:rowOff>
        </xdr:from>
        <xdr:to>
          <xdr:col>2</xdr:col>
          <xdr:colOff>2362200</xdr:colOff>
          <xdr:row>27</xdr:row>
          <xdr:rowOff>304800</xdr:rowOff>
        </xdr:to>
        <xdr:sp macro="" textlink="">
          <xdr:nvSpPr>
            <xdr:cNvPr id="3090" name="Group Box 18" hidden="1">
              <a:extLst>
                <a:ext uri="{63B3BB69-23CF-44E3-9099-C40C66FF867C}">
                  <a14:compatExt spid="_x0000_s3090"/>
                </a:ext>
                <a:ext uri="{FF2B5EF4-FFF2-40B4-BE49-F238E27FC236}">
                  <a16:creationId xmlns:a16="http://schemas.microsoft.com/office/drawing/2014/main" id="{00000000-0008-0000-0000-000012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26</xdr:row>
          <xdr:rowOff>200025</xdr:rowOff>
        </xdr:from>
        <xdr:to>
          <xdr:col>2</xdr:col>
          <xdr:colOff>2962275</xdr:colOff>
          <xdr:row>27</xdr:row>
          <xdr:rowOff>95250</xdr:rowOff>
        </xdr:to>
        <xdr:sp macro="" textlink="">
          <xdr:nvSpPr>
            <xdr:cNvPr id="3091" name="Group Box 19" hidden="1">
              <a:extLst>
                <a:ext uri="{63B3BB69-23CF-44E3-9099-C40C66FF867C}">
                  <a14:compatExt spid="_x0000_s3091"/>
                </a:ext>
                <a:ext uri="{FF2B5EF4-FFF2-40B4-BE49-F238E27FC236}">
                  <a16:creationId xmlns:a16="http://schemas.microsoft.com/office/drawing/2014/main" id="{00000000-0008-0000-0000-000013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28</xdr:row>
          <xdr:rowOff>142875</xdr:rowOff>
        </xdr:from>
        <xdr:to>
          <xdr:col>2</xdr:col>
          <xdr:colOff>2362200</xdr:colOff>
          <xdr:row>28</xdr:row>
          <xdr:rowOff>304800</xdr:rowOff>
        </xdr:to>
        <xdr:sp macro="" textlink="">
          <xdr:nvSpPr>
            <xdr:cNvPr id="3092" name="Group Box 20" hidden="1">
              <a:extLst>
                <a:ext uri="{63B3BB69-23CF-44E3-9099-C40C66FF867C}">
                  <a14:compatExt spid="_x0000_s3092"/>
                </a:ext>
                <a:ext uri="{FF2B5EF4-FFF2-40B4-BE49-F238E27FC236}">
                  <a16:creationId xmlns:a16="http://schemas.microsoft.com/office/drawing/2014/main" id="{00000000-0008-0000-0000-000014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28</xdr:row>
          <xdr:rowOff>142875</xdr:rowOff>
        </xdr:from>
        <xdr:to>
          <xdr:col>2</xdr:col>
          <xdr:colOff>2362200</xdr:colOff>
          <xdr:row>28</xdr:row>
          <xdr:rowOff>304800</xdr:rowOff>
        </xdr:to>
        <xdr:sp macro="" textlink="">
          <xdr:nvSpPr>
            <xdr:cNvPr id="3093" name="Group Box 21" hidden="1">
              <a:extLst>
                <a:ext uri="{63B3BB69-23CF-44E3-9099-C40C66FF867C}">
                  <a14:compatExt spid="_x0000_s3093"/>
                </a:ext>
                <a:ext uri="{FF2B5EF4-FFF2-40B4-BE49-F238E27FC236}">
                  <a16:creationId xmlns:a16="http://schemas.microsoft.com/office/drawing/2014/main" id="{00000000-0008-0000-0000-000015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27</xdr:row>
          <xdr:rowOff>200025</xdr:rowOff>
        </xdr:from>
        <xdr:to>
          <xdr:col>2</xdr:col>
          <xdr:colOff>2962275</xdr:colOff>
          <xdr:row>28</xdr:row>
          <xdr:rowOff>95250</xdr:rowOff>
        </xdr:to>
        <xdr:sp macro="" textlink="">
          <xdr:nvSpPr>
            <xdr:cNvPr id="3094" name="Group Box 22" hidden="1">
              <a:extLst>
                <a:ext uri="{63B3BB69-23CF-44E3-9099-C40C66FF867C}">
                  <a14:compatExt spid="_x0000_s3094"/>
                </a:ext>
                <a:ext uri="{FF2B5EF4-FFF2-40B4-BE49-F238E27FC236}">
                  <a16:creationId xmlns:a16="http://schemas.microsoft.com/office/drawing/2014/main" id="{00000000-0008-0000-0000-000016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29</xdr:row>
          <xdr:rowOff>142875</xdr:rowOff>
        </xdr:from>
        <xdr:to>
          <xdr:col>2</xdr:col>
          <xdr:colOff>2362200</xdr:colOff>
          <xdr:row>29</xdr:row>
          <xdr:rowOff>304800</xdr:rowOff>
        </xdr:to>
        <xdr:sp macro="" textlink="">
          <xdr:nvSpPr>
            <xdr:cNvPr id="3095" name="Group Box 23" hidden="1">
              <a:extLst>
                <a:ext uri="{63B3BB69-23CF-44E3-9099-C40C66FF867C}">
                  <a14:compatExt spid="_x0000_s3095"/>
                </a:ext>
                <a:ext uri="{FF2B5EF4-FFF2-40B4-BE49-F238E27FC236}">
                  <a16:creationId xmlns:a16="http://schemas.microsoft.com/office/drawing/2014/main" id="{00000000-0008-0000-0000-000017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29</xdr:row>
          <xdr:rowOff>142875</xdr:rowOff>
        </xdr:from>
        <xdr:to>
          <xdr:col>2</xdr:col>
          <xdr:colOff>2362200</xdr:colOff>
          <xdr:row>29</xdr:row>
          <xdr:rowOff>304800</xdr:rowOff>
        </xdr:to>
        <xdr:sp macro="" textlink="">
          <xdr:nvSpPr>
            <xdr:cNvPr id="3096" name="Group Box 24" hidden="1">
              <a:extLst>
                <a:ext uri="{63B3BB69-23CF-44E3-9099-C40C66FF867C}">
                  <a14:compatExt spid="_x0000_s3096"/>
                </a:ext>
                <a:ext uri="{FF2B5EF4-FFF2-40B4-BE49-F238E27FC236}">
                  <a16:creationId xmlns:a16="http://schemas.microsoft.com/office/drawing/2014/main" id="{00000000-0008-0000-0000-000018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28</xdr:row>
          <xdr:rowOff>200025</xdr:rowOff>
        </xdr:from>
        <xdr:to>
          <xdr:col>2</xdr:col>
          <xdr:colOff>2962275</xdr:colOff>
          <xdr:row>29</xdr:row>
          <xdr:rowOff>95250</xdr:rowOff>
        </xdr:to>
        <xdr:sp macro="" textlink="">
          <xdr:nvSpPr>
            <xdr:cNvPr id="3097" name="Group Box 25" hidden="1">
              <a:extLst>
                <a:ext uri="{63B3BB69-23CF-44E3-9099-C40C66FF867C}">
                  <a14:compatExt spid="_x0000_s3097"/>
                </a:ext>
                <a:ext uri="{FF2B5EF4-FFF2-40B4-BE49-F238E27FC236}">
                  <a16:creationId xmlns:a16="http://schemas.microsoft.com/office/drawing/2014/main" id="{00000000-0008-0000-0000-000019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30</xdr:row>
          <xdr:rowOff>0</xdr:rowOff>
        </xdr:from>
        <xdr:to>
          <xdr:col>2</xdr:col>
          <xdr:colOff>2362200</xdr:colOff>
          <xdr:row>30</xdr:row>
          <xdr:rowOff>152400</xdr:rowOff>
        </xdr:to>
        <xdr:sp macro="" textlink="">
          <xdr:nvSpPr>
            <xdr:cNvPr id="3098" name="Group Box 26" hidden="1">
              <a:extLst>
                <a:ext uri="{63B3BB69-23CF-44E3-9099-C40C66FF867C}">
                  <a14:compatExt spid="_x0000_s3098"/>
                </a:ext>
                <a:ext uri="{FF2B5EF4-FFF2-40B4-BE49-F238E27FC236}">
                  <a16:creationId xmlns:a16="http://schemas.microsoft.com/office/drawing/2014/main" id="{00000000-0008-0000-0000-00001A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30</xdr:row>
          <xdr:rowOff>0</xdr:rowOff>
        </xdr:from>
        <xdr:to>
          <xdr:col>2</xdr:col>
          <xdr:colOff>2362200</xdr:colOff>
          <xdr:row>30</xdr:row>
          <xdr:rowOff>152400</xdr:rowOff>
        </xdr:to>
        <xdr:sp macro="" textlink="">
          <xdr:nvSpPr>
            <xdr:cNvPr id="3099" name="Group Box 27" hidden="1">
              <a:extLst>
                <a:ext uri="{63B3BB69-23CF-44E3-9099-C40C66FF867C}">
                  <a14:compatExt spid="_x0000_s3099"/>
                </a:ext>
                <a:ext uri="{FF2B5EF4-FFF2-40B4-BE49-F238E27FC236}">
                  <a16:creationId xmlns:a16="http://schemas.microsoft.com/office/drawing/2014/main" id="{00000000-0008-0000-0000-00001B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29</xdr:row>
          <xdr:rowOff>200025</xdr:rowOff>
        </xdr:from>
        <xdr:to>
          <xdr:col>2</xdr:col>
          <xdr:colOff>2962275</xdr:colOff>
          <xdr:row>30</xdr:row>
          <xdr:rowOff>95250</xdr:rowOff>
        </xdr:to>
        <xdr:sp macro="" textlink="">
          <xdr:nvSpPr>
            <xdr:cNvPr id="3100" name="Group Box 28" hidden="1">
              <a:extLst>
                <a:ext uri="{63B3BB69-23CF-44E3-9099-C40C66FF867C}">
                  <a14:compatExt spid="_x0000_s3100"/>
                </a:ext>
                <a:ext uri="{FF2B5EF4-FFF2-40B4-BE49-F238E27FC236}">
                  <a16:creationId xmlns:a16="http://schemas.microsoft.com/office/drawing/2014/main" id="{00000000-0008-0000-0000-00001C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26</xdr:row>
          <xdr:rowOff>142875</xdr:rowOff>
        </xdr:from>
        <xdr:to>
          <xdr:col>2</xdr:col>
          <xdr:colOff>2362200</xdr:colOff>
          <xdr:row>26</xdr:row>
          <xdr:rowOff>304800</xdr:rowOff>
        </xdr:to>
        <xdr:sp macro="" textlink="">
          <xdr:nvSpPr>
            <xdr:cNvPr id="3101" name="Group Box 29" hidden="1">
              <a:extLst>
                <a:ext uri="{63B3BB69-23CF-44E3-9099-C40C66FF867C}">
                  <a14:compatExt spid="_x0000_s3101"/>
                </a:ext>
                <a:ext uri="{FF2B5EF4-FFF2-40B4-BE49-F238E27FC236}">
                  <a16:creationId xmlns:a16="http://schemas.microsoft.com/office/drawing/2014/main" id="{00000000-0008-0000-0000-00001D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26</xdr:row>
          <xdr:rowOff>142875</xdr:rowOff>
        </xdr:from>
        <xdr:to>
          <xdr:col>2</xdr:col>
          <xdr:colOff>2362200</xdr:colOff>
          <xdr:row>26</xdr:row>
          <xdr:rowOff>304800</xdr:rowOff>
        </xdr:to>
        <xdr:sp macro="" textlink="">
          <xdr:nvSpPr>
            <xdr:cNvPr id="3102" name="Group Box 30" hidden="1">
              <a:extLst>
                <a:ext uri="{63B3BB69-23CF-44E3-9099-C40C66FF867C}">
                  <a14:compatExt spid="_x0000_s3102"/>
                </a:ext>
                <a:ext uri="{FF2B5EF4-FFF2-40B4-BE49-F238E27FC236}">
                  <a16:creationId xmlns:a16="http://schemas.microsoft.com/office/drawing/2014/main" id="{00000000-0008-0000-0000-00001E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26</xdr:row>
          <xdr:rowOff>0</xdr:rowOff>
        </xdr:from>
        <xdr:to>
          <xdr:col>2</xdr:col>
          <xdr:colOff>2962275</xdr:colOff>
          <xdr:row>26</xdr:row>
          <xdr:rowOff>266700</xdr:rowOff>
        </xdr:to>
        <xdr:sp macro="" textlink="">
          <xdr:nvSpPr>
            <xdr:cNvPr id="3103" name="Group Box 31" hidden="1">
              <a:extLst>
                <a:ext uri="{63B3BB69-23CF-44E3-9099-C40C66FF867C}">
                  <a14:compatExt spid="_x0000_s3103"/>
                </a:ext>
                <a:ext uri="{FF2B5EF4-FFF2-40B4-BE49-F238E27FC236}">
                  <a16:creationId xmlns:a16="http://schemas.microsoft.com/office/drawing/2014/main" id="{00000000-0008-0000-0000-00001F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27</xdr:row>
          <xdr:rowOff>142875</xdr:rowOff>
        </xdr:from>
        <xdr:to>
          <xdr:col>2</xdr:col>
          <xdr:colOff>2362200</xdr:colOff>
          <xdr:row>27</xdr:row>
          <xdr:rowOff>304800</xdr:rowOff>
        </xdr:to>
        <xdr:sp macro="" textlink="">
          <xdr:nvSpPr>
            <xdr:cNvPr id="3104" name="Group Box 32" hidden="1">
              <a:extLst>
                <a:ext uri="{63B3BB69-23CF-44E3-9099-C40C66FF867C}">
                  <a14:compatExt spid="_x0000_s3104"/>
                </a:ext>
                <a:ext uri="{FF2B5EF4-FFF2-40B4-BE49-F238E27FC236}">
                  <a16:creationId xmlns:a16="http://schemas.microsoft.com/office/drawing/2014/main" id="{00000000-0008-0000-0000-000020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27</xdr:row>
          <xdr:rowOff>142875</xdr:rowOff>
        </xdr:from>
        <xdr:to>
          <xdr:col>2</xdr:col>
          <xdr:colOff>2362200</xdr:colOff>
          <xdr:row>27</xdr:row>
          <xdr:rowOff>304800</xdr:rowOff>
        </xdr:to>
        <xdr:sp macro="" textlink="">
          <xdr:nvSpPr>
            <xdr:cNvPr id="3105" name="Group Box 33" hidden="1">
              <a:extLst>
                <a:ext uri="{63B3BB69-23CF-44E3-9099-C40C66FF867C}">
                  <a14:compatExt spid="_x0000_s3105"/>
                </a:ext>
                <a:ext uri="{FF2B5EF4-FFF2-40B4-BE49-F238E27FC236}">
                  <a16:creationId xmlns:a16="http://schemas.microsoft.com/office/drawing/2014/main" id="{00000000-0008-0000-0000-000021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26</xdr:row>
          <xdr:rowOff>200025</xdr:rowOff>
        </xdr:from>
        <xdr:to>
          <xdr:col>2</xdr:col>
          <xdr:colOff>2962275</xdr:colOff>
          <xdr:row>27</xdr:row>
          <xdr:rowOff>95250</xdr:rowOff>
        </xdr:to>
        <xdr:sp macro="" textlink="">
          <xdr:nvSpPr>
            <xdr:cNvPr id="3106" name="Group Box 34" hidden="1">
              <a:extLst>
                <a:ext uri="{63B3BB69-23CF-44E3-9099-C40C66FF867C}">
                  <a14:compatExt spid="_x0000_s3106"/>
                </a:ext>
                <a:ext uri="{FF2B5EF4-FFF2-40B4-BE49-F238E27FC236}">
                  <a16:creationId xmlns:a16="http://schemas.microsoft.com/office/drawing/2014/main" id="{00000000-0008-0000-0000-000022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28</xdr:row>
          <xdr:rowOff>142875</xdr:rowOff>
        </xdr:from>
        <xdr:to>
          <xdr:col>2</xdr:col>
          <xdr:colOff>2362200</xdr:colOff>
          <xdr:row>28</xdr:row>
          <xdr:rowOff>304800</xdr:rowOff>
        </xdr:to>
        <xdr:sp macro="" textlink="">
          <xdr:nvSpPr>
            <xdr:cNvPr id="3107" name="Group Box 35" hidden="1">
              <a:extLst>
                <a:ext uri="{63B3BB69-23CF-44E3-9099-C40C66FF867C}">
                  <a14:compatExt spid="_x0000_s3107"/>
                </a:ext>
                <a:ext uri="{FF2B5EF4-FFF2-40B4-BE49-F238E27FC236}">
                  <a16:creationId xmlns:a16="http://schemas.microsoft.com/office/drawing/2014/main" id="{00000000-0008-0000-0000-000023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28</xdr:row>
          <xdr:rowOff>142875</xdr:rowOff>
        </xdr:from>
        <xdr:to>
          <xdr:col>2</xdr:col>
          <xdr:colOff>2362200</xdr:colOff>
          <xdr:row>28</xdr:row>
          <xdr:rowOff>304800</xdr:rowOff>
        </xdr:to>
        <xdr:sp macro="" textlink="">
          <xdr:nvSpPr>
            <xdr:cNvPr id="3108" name="Group Box 36" hidden="1">
              <a:extLst>
                <a:ext uri="{63B3BB69-23CF-44E3-9099-C40C66FF867C}">
                  <a14:compatExt spid="_x0000_s3108"/>
                </a:ext>
                <a:ext uri="{FF2B5EF4-FFF2-40B4-BE49-F238E27FC236}">
                  <a16:creationId xmlns:a16="http://schemas.microsoft.com/office/drawing/2014/main" id="{00000000-0008-0000-0000-000024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27</xdr:row>
          <xdr:rowOff>200025</xdr:rowOff>
        </xdr:from>
        <xdr:to>
          <xdr:col>2</xdr:col>
          <xdr:colOff>2962275</xdr:colOff>
          <xdr:row>28</xdr:row>
          <xdr:rowOff>95250</xdr:rowOff>
        </xdr:to>
        <xdr:sp macro="" textlink="">
          <xdr:nvSpPr>
            <xdr:cNvPr id="3109" name="Group Box 37" hidden="1">
              <a:extLst>
                <a:ext uri="{63B3BB69-23CF-44E3-9099-C40C66FF867C}">
                  <a14:compatExt spid="_x0000_s3109"/>
                </a:ext>
                <a:ext uri="{FF2B5EF4-FFF2-40B4-BE49-F238E27FC236}">
                  <a16:creationId xmlns:a16="http://schemas.microsoft.com/office/drawing/2014/main" id="{00000000-0008-0000-0000-000025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29</xdr:row>
          <xdr:rowOff>142875</xdr:rowOff>
        </xdr:from>
        <xdr:to>
          <xdr:col>2</xdr:col>
          <xdr:colOff>2362200</xdr:colOff>
          <xdr:row>29</xdr:row>
          <xdr:rowOff>304800</xdr:rowOff>
        </xdr:to>
        <xdr:sp macro="" textlink="">
          <xdr:nvSpPr>
            <xdr:cNvPr id="3110" name="Group Box 38" hidden="1">
              <a:extLst>
                <a:ext uri="{63B3BB69-23CF-44E3-9099-C40C66FF867C}">
                  <a14:compatExt spid="_x0000_s3110"/>
                </a:ext>
                <a:ext uri="{FF2B5EF4-FFF2-40B4-BE49-F238E27FC236}">
                  <a16:creationId xmlns:a16="http://schemas.microsoft.com/office/drawing/2014/main" id="{00000000-0008-0000-0000-000026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29</xdr:row>
          <xdr:rowOff>142875</xdr:rowOff>
        </xdr:from>
        <xdr:to>
          <xdr:col>2</xdr:col>
          <xdr:colOff>2362200</xdr:colOff>
          <xdr:row>29</xdr:row>
          <xdr:rowOff>304800</xdr:rowOff>
        </xdr:to>
        <xdr:sp macro="" textlink="">
          <xdr:nvSpPr>
            <xdr:cNvPr id="3111" name="Group Box 39" hidden="1">
              <a:extLst>
                <a:ext uri="{63B3BB69-23CF-44E3-9099-C40C66FF867C}">
                  <a14:compatExt spid="_x0000_s3111"/>
                </a:ext>
                <a:ext uri="{FF2B5EF4-FFF2-40B4-BE49-F238E27FC236}">
                  <a16:creationId xmlns:a16="http://schemas.microsoft.com/office/drawing/2014/main" id="{00000000-0008-0000-0000-000027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28</xdr:row>
          <xdr:rowOff>200025</xdr:rowOff>
        </xdr:from>
        <xdr:to>
          <xdr:col>2</xdr:col>
          <xdr:colOff>2962275</xdr:colOff>
          <xdr:row>29</xdr:row>
          <xdr:rowOff>95250</xdr:rowOff>
        </xdr:to>
        <xdr:sp macro="" textlink="">
          <xdr:nvSpPr>
            <xdr:cNvPr id="3112" name="Group Box 40" hidden="1">
              <a:extLst>
                <a:ext uri="{63B3BB69-23CF-44E3-9099-C40C66FF867C}">
                  <a14:compatExt spid="_x0000_s3112"/>
                </a:ext>
                <a:ext uri="{FF2B5EF4-FFF2-40B4-BE49-F238E27FC236}">
                  <a16:creationId xmlns:a16="http://schemas.microsoft.com/office/drawing/2014/main" id="{00000000-0008-0000-0000-000028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30</xdr:row>
          <xdr:rowOff>0</xdr:rowOff>
        </xdr:from>
        <xdr:to>
          <xdr:col>2</xdr:col>
          <xdr:colOff>2362200</xdr:colOff>
          <xdr:row>30</xdr:row>
          <xdr:rowOff>152400</xdr:rowOff>
        </xdr:to>
        <xdr:sp macro="" textlink="">
          <xdr:nvSpPr>
            <xdr:cNvPr id="3113" name="Group Box 41" hidden="1">
              <a:extLst>
                <a:ext uri="{63B3BB69-23CF-44E3-9099-C40C66FF867C}">
                  <a14:compatExt spid="_x0000_s3113"/>
                </a:ext>
                <a:ext uri="{FF2B5EF4-FFF2-40B4-BE49-F238E27FC236}">
                  <a16:creationId xmlns:a16="http://schemas.microsoft.com/office/drawing/2014/main" id="{00000000-0008-0000-0000-000029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30</xdr:row>
          <xdr:rowOff>0</xdr:rowOff>
        </xdr:from>
        <xdr:to>
          <xdr:col>2</xdr:col>
          <xdr:colOff>2362200</xdr:colOff>
          <xdr:row>30</xdr:row>
          <xdr:rowOff>152400</xdr:rowOff>
        </xdr:to>
        <xdr:sp macro="" textlink="">
          <xdr:nvSpPr>
            <xdr:cNvPr id="3114" name="Group Box 42" hidden="1">
              <a:extLst>
                <a:ext uri="{63B3BB69-23CF-44E3-9099-C40C66FF867C}">
                  <a14:compatExt spid="_x0000_s3114"/>
                </a:ext>
                <a:ext uri="{FF2B5EF4-FFF2-40B4-BE49-F238E27FC236}">
                  <a16:creationId xmlns:a16="http://schemas.microsoft.com/office/drawing/2014/main" id="{00000000-0008-0000-0000-00002A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29</xdr:row>
          <xdr:rowOff>200025</xdr:rowOff>
        </xdr:from>
        <xdr:to>
          <xdr:col>2</xdr:col>
          <xdr:colOff>2962275</xdr:colOff>
          <xdr:row>30</xdr:row>
          <xdr:rowOff>95250</xdr:rowOff>
        </xdr:to>
        <xdr:sp macro="" textlink="">
          <xdr:nvSpPr>
            <xdr:cNvPr id="3115" name="Group Box 43" hidden="1">
              <a:extLst>
                <a:ext uri="{63B3BB69-23CF-44E3-9099-C40C66FF867C}">
                  <a14:compatExt spid="_x0000_s3115"/>
                </a:ext>
                <a:ext uri="{FF2B5EF4-FFF2-40B4-BE49-F238E27FC236}">
                  <a16:creationId xmlns:a16="http://schemas.microsoft.com/office/drawing/2014/main" id="{00000000-0008-0000-0000-00002B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1800225</xdr:colOff>
          <xdr:row>1</xdr:row>
          <xdr:rowOff>114300</xdr:rowOff>
        </xdr:from>
        <xdr:to>
          <xdr:col>2</xdr:col>
          <xdr:colOff>2543175</xdr:colOff>
          <xdr:row>1</xdr:row>
          <xdr:rowOff>228600</xdr:rowOff>
        </xdr:to>
        <xdr:sp macro="" textlink="">
          <xdr:nvSpPr>
            <xdr:cNvPr id="3124" name="Group Box 52" hidden="1">
              <a:extLst>
                <a:ext uri="{63B3BB69-23CF-44E3-9099-C40C66FF867C}">
                  <a14:compatExt spid="_x0000_s3124"/>
                </a:ext>
                <a:ext uri="{FF2B5EF4-FFF2-40B4-BE49-F238E27FC236}">
                  <a16:creationId xmlns:a16="http://schemas.microsoft.com/office/drawing/2014/main" id="{00000000-0008-0000-0000-000034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48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1</xdr:row>
          <xdr:rowOff>114300</xdr:rowOff>
        </xdr:from>
        <xdr:to>
          <xdr:col>2</xdr:col>
          <xdr:colOff>2200275</xdr:colOff>
          <xdr:row>1</xdr:row>
          <xdr:rowOff>228600</xdr:rowOff>
        </xdr:to>
        <xdr:sp macro="" textlink="">
          <xdr:nvSpPr>
            <xdr:cNvPr id="3125" name="Group Box 53" hidden="1">
              <a:extLst>
                <a:ext uri="{63B3BB69-23CF-44E3-9099-C40C66FF867C}">
                  <a14:compatExt spid="_x0000_s3125"/>
                </a:ext>
                <a:ext uri="{FF2B5EF4-FFF2-40B4-BE49-F238E27FC236}">
                  <a16:creationId xmlns:a16="http://schemas.microsoft.com/office/drawing/2014/main" id="{00000000-0008-0000-0000-000035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49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xdr:row>
          <xdr:rowOff>95250</xdr:rowOff>
        </xdr:from>
        <xdr:to>
          <xdr:col>2</xdr:col>
          <xdr:colOff>2171700</xdr:colOff>
          <xdr:row>8</xdr:row>
          <xdr:rowOff>228600</xdr:rowOff>
        </xdr:to>
        <xdr:sp macro="" textlink="">
          <xdr:nvSpPr>
            <xdr:cNvPr id="3126" name="Group Box 54" hidden="1">
              <a:extLst>
                <a:ext uri="{63B3BB69-23CF-44E3-9099-C40C66FF867C}">
                  <a14:compatExt spid="_x0000_s3126"/>
                </a:ext>
                <a:ext uri="{FF2B5EF4-FFF2-40B4-BE49-F238E27FC236}">
                  <a16:creationId xmlns:a16="http://schemas.microsoft.com/office/drawing/2014/main" id="{00000000-0008-0000-0000-000036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152400</xdr:rowOff>
        </xdr:from>
        <xdr:to>
          <xdr:col>2</xdr:col>
          <xdr:colOff>2476500</xdr:colOff>
          <xdr:row>8</xdr:row>
          <xdr:rowOff>133350</xdr:rowOff>
        </xdr:to>
        <xdr:sp macro="" textlink="">
          <xdr:nvSpPr>
            <xdr:cNvPr id="3127" name="Group Box 55" hidden="1">
              <a:extLst>
                <a:ext uri="{63B3BB69-23CF-44E3-9099-C40C66FF867C}">
                  <a14:compatExt spid="_x0000_s3127"/>
                </a:ext>
                <a:ext uri="{FF2B5EF4-FFF2-40B4-BE49-F238E27FC236}">
                  <a16:creationId xmlns:a16="http://schemas.microsoft.com/office/drawing/2014/main" id="{00000000-0008-0000-0000-000037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52</a:t>
              </a:r>
            </a:p>
          </xdr:txBody>
        </xdr:sp>
        <xdr:clientData/>
      </xdr:twoCellAnchor>
    </mc:Choice>
    <mc:Fallback/>
  </mc:AlternateContent>
  <xdr:twoCellAnchor editAs="absolute">
    <xdr:from>
      <xdr:col>8</xdr:col>
      <xdr:colOff>11207</xdr:colOff>
      <xdr:row>0</xdr:row>
      <xdr:rowOff>89346</xdr:rowOff>
    </xdr:from>
    <xdr:to>
      <xdr:col>9</xdr:col>
      <xdr:colOff>11206</xdr:colOff>
      <xdr:row>1</xdr:row>
      <xdr:rowOff>224118</xdr:rowOff>
    </xdr:to>
    <xdr:sp macro="" textlink="" fLocksText="0">
      <xdr:nvSpPr>
        <xdr:cNvPr id="50" name="TextBox 49">
          <a:extLst>
            <a:ext uri="{FF2B5EF4-FFF2-40B4-BE49-F238E27FC236}">
              <a16:creationId xmlns:a16="http://schemas.microsoft.com/office/drawing/2014/main" id="{00000000-0008-0000-0000-000032000000}"/>
            </a:ext>
          </a:extLst>
        </xdr:cNvPr>
        <xdr:cNvSpPr txBox="1"/>
      </xdr:nvSpPr>
      <xdr:spPr>
        <a:xfrm>
          <a:off x="13491883" y="89346"/>
          <a:ext cx="3025588" cy="392507"/>
        </a:xfrm>
        <a:prstGeom prst="rect">
          <a:avLst/>
        </a:prstGeom>
        <a:solidFill>
          <a:schemeClr val="bg1">
            <a:lumMod val="95000"/>
          </a:schemeClr>
        </a:solidFill>
        <a:ln w="63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zh-CN" sz="1050" b="1" u="none">
              <a:solidFill>
                <a:srgbClr val="0000FF"/>
              </a:solidFill>
              <a:effectLst/>
              <a:latin typeface="Microsoft JhengHei" panose="020B0604030504040204" pitchFamily="34" charset="-120"/>
              <a:ea typeface="Microsoft JhengHei" panose="020B0604030504040204" pitchFamily="34" charset="-120"/>
              <a:cs typeface="+mn-cs"/>
            </a:rPr>
            <a:t>Project [] - KYC and AML Status Report</a:t>
          </a:r>
          <a:r>
            <a:rPr lang="zh-CN" altLang="en-US" sz="1050" b="1" u="none" baseline="0">
              <a:solidFill>
                <a:srgbClr val="0000FF"/>
              </a:solidFill>
              <a:effectLst/>
              <a:latin typeface="Microsoft JhengHei" panose="020B0604030504040204" pitchFamily="34" charset="-120"/>
              <a:ea typeface="Microsoft JhengHei" panose="020B0604030504040204" pitchFamily="34" charset="-120"/>
              <a:cs typeface="+mn-cs"/>
            </a:rPr>
            <a:t> </a:t>
          </a:r>
          <a:r>
            <a:rPr lang="en-US" altLang="zh-CN" sz="1050" b="1" u="none" baseline="0">
              <a:solidFill>
                <a:srgbClr val="0000FF"/>
              </a:solidFill>
              <a:effectLst/>
              <a:latin typeface="Microsoft JhengHei" panose="020B0604030504040204" pitchFamily="34" charset="-120"/>
              <a:ea typeface="Microsoft JhengHei" panose="020B0604030504040204" pitchFamily="34" charset="-120"/>
              <a:cs typeface="+mn-cs"/>
            </a:rPr>
            <a:t>vF</a:t>
          </a:r>
          <a:endParaRPr lang="en-US" sz="900" b="0" u="none">
            <a:solidFill>
              <a:srgbClr val="0000FF"/>
            </a:solidFill>
            <a:effectLst/>
            <a:latin typeface="Microsoft JhengHei" panose="020B0604030504040204" pitchFamily="34" charset="-120"/>
            <a:ea typeface="Microsoft JhengHei" panose="020B0604030504040204" pitchFamily="34" charset="-120"/>
            <a:cs typeface="+mn-cs"/>
          </a:endParaRPr>
        </a:p>
      </xdr:txBody>
    </xdr:sp>
    <xdr:clientData fPrintsWithSheet="0"/>
  </xdr:twoCellAnchor>
  <mc:AlternateContent xmlns:mc="http://schemas.openxmlformats.org/markup-compatibility/2006">
    <mc:Choice xmlns:a14="http://schemas.microsoft.com/office/drawing/2010/main" Requires="a14">
      <xdr:twoCellAnchor editAs="oneCell">
        <xdr:from>
          <xdr:col>1</xdr:col>
          <xdr:colOff>1800225</xdr:colOff>
          <xdr:row>31</xdr:row>
          <xdr:rowOff>0</xdr:rowOff>
        </xdr:from>
        <xdr:to>
          <xdr:col>2</xdr:col>
          <xdr:colOff>2524125</xdr:colOff>
          <xdr:row>31</xdr:row>
          <xdr:rowOff>76200</xdr:rowOff>
        </xdr:to>
        <xdr:sp macro="" textlink="">
          <xdr:nvSpPr>
            <xdr:cNvPr id="3131" name="Group Box 59" hidden="1">
              <a:extLst>
                <a:ext uri="{63B3BB69-23CF-44E3-9099-C40C66FF867C}">
                  <a14:compatExt spid="_x0000_s3131"/>
                </a:ext>
                <a:ext uri="{FF2B5EF4-FFF2-40B4-BE49-F238E27FC236}">
                  <a16:creationId xmlns:a16="http://schemas.microsoft.com/office/drawing/2014/main" id="{00000000-0008-0000-0000-00003B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48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31</xdr:row>
          <xdr:rowOff>0</xdr:rowOff>
        </xdr:from>
        <xdr:to>
          <xdr:col>2</xdr:col>
          <xdr:colOff>2200275</xdr:colOff>
          <xdr:row>31</xdr:row>
          <xdr:rowOff>76200</xdr:rowOff>
        </xdr:to>
        <xdr:sp macro="" textlink="">
          <xdr:nvSpPr>
            <xdr:cNvPr id="3132" name="Group Box 60" hidden="1">
              <a:extLst>
                <a:ext uri="{63B3BB69-23CF-44E3-9099-C40C66FF867C}">
                  <a14:compatExt spid="_x0000_s3132"/>
                </a:ext>
                <a:ext uri="{FF2B5EF4-FFF2-40B4-BE49-F238E27FC236}">
                  <a16:creationId xmlns:a16="http://schemas.microsoft.com/office/drawing/2014/main" id="{00000000-0008-0000-0000-00003C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49</a:t>
              </a:r>
            </a:p>
          </xdr:txBody>
        </xdr:sp>
        <xdr:clientData/>
      </xdr:twoCellAnchor>
    </mc:Choice>
    <mc:Fallback/>
  </mc:AlternateContent>
  <xdr:twoCellAnchor>
    <xdr:from>
      <xdr:col>2</xdr:col>
      <xdr:colOff>4392707</xdr:colOff>
      <xdr:row>22</xdr:row>
      <xdr:rowOff>874059</xdr:rowOff>
    </xdr:from>
    <xdr:to>
      <xdr:col>3</xdr:col>
      <xdr:colOff>1030941</xdr:colOff>
      <xdr:row>30</xdr:row>
      <xdr:rowOff>168088</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6376148" y="13884088"/>
          <a:ext cx="1053352" cy="276785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100852</xdr:colOff>
      <xdr:row>11</xdr:row>
      <xdr:rowOff>11206</xdr:rowOff>
    </xdr:from>
    <xdr:to>
      <xdr:col>10</xdr:col>
      <xdr:colOff>567497</xdr:colOff>
      <xdr:row>15</xdr:row>
      <xdr:rowOff>114300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2121402" y="2802031"/>
          <a:ext cx="5210095" cy="2379569"/>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u="sng">
              <a:solidFill>
                <a:schemeClr val="tx1"/>
              </a:solidFill>
              <a:latin typeface="+mn-lt"/>
              <a:ea typeface="SimHei" panose="02010609060101010101" pitchFamily="49" charset="-122"/>
            </a:rPr>
            <a:t>Record Keeping Log Guidelines</a:t>
          </a:r>
        </a:p>
        <a:p>
          <a:endParaRPr lang="en-US" sz="1050" u="sng">
            <a:solidFill>
              <a:schemeClr val="tx1"/>
            </a:solidFill>
            <a:latin typeface="+mn-lt"/>
            <a:ea typeface="SimHei" panose="02010609060101010101" pitchFamily="49" charset="-122"/>
          </a:endParaRPr>
        </a:p>
        <a:p>
          <a:r>
            <a:rPr lang="en-US" sz="1050">
              <a:solidFill>
                <a:schemeClr val="tx1"/>
              </a:solidFill>
              <a:latin typeface="+mn-lt"/>
              <a:ea typeface="SimHei" panose="02010609060101010101" pitchFamily="49" charset="-122"/>
            </a:rPr>
            <a:t>i) DCM &amp; Syndicate </a:t>
          </a:r>
          <a:r>
            <a:rPr lang="zh-CN" altLang="en-US" sz="1050">
              <a:solidFill>
                <a:schemeClr val="tx1"/>
              </a:solidFill>
              <a:latin typeface="+mn-lt"/>
              <a:ea typeface="SimHei" panose="02010609060101010101" pitchFamily="49" charset="-122"/>
            </a:rPr>
            <a:t>请在对应</a:t>
          </a:r>
          <a:r>
            <a:rPr lang="en-US" sz="1050">
              <a:solidFill>
                <a:schemeClr val="tx1"/>
              </a:solidFill>
              <a:latin typeface="+mn-lt"/>
              <a:ea typeface="SimHei" panose="02010609060101010101" pitchFamily="49" charset="-122"/>
            </a:rPr>
            <a:t>Deal Folder</a:t>
          </a:r>
          <a:r>
            <a:rPr lang="zh-CN" altLang="en-US" sz="1050">
              <a:solidFill>
                <a:schemeClr val="tx1"/>
              </a:solidFill>
              <a:latin typeface="+mn-lt"/>
              <a:ea typeface="SimHei" panose="02010609060101010101" pitchFamily="49" charset="-122"/>
            </a:rPr>
            <a:t>中新建</a:t>
          </a:r>
          <a:r>
            <a:rPr lang="en-US" sz="1050">
              <a:solidFill>
                <a:schemeClr val="tx1"/>
              </a:solidFill>
              <a:latin typeface="+mn-lt"/>
              <a:ea typeface="SimHei" panose="02010609060101010101" pitchFamily="49" charset="-122"/>
            </a:rPr>
            <a:t>Record Keeping Folder，</a:t>
          </a:r>
          <a:r>
            <a:rPr lang="zh-CN" altLang="en-US" sz="1050">
              <a:solidFill>
                <a:schemeClr val="tx1"/>
              </a:solidFill>
              <a:latin typeface="+mn-lt"/>
              <a:ea typeface="SimHei" panose="02010609060101010101" pitchFamily="49" charset="-122"/>
            </a:rPr>
            <a:t>将对应文件放入并完成</a:t>
          </a:r>
          <a:r>
            <a:rPr lang="en-US" sz="1050">
              <a:solidFill>
                <a:schemeClr val="tx1"/>
              </a:solidFill>
              <a:latin typeface="+mn-lt"/>
              <a:ea typeface="SimHei" panose="02010609060101010101" pitchFamily="49" charset="-122"/>
            </a:rPr>
            <a:t>log;</a:t>
          </a:r>
        </a:p>
        <a:p>
          <a:endParaRPr lang="en-US" sz="1050">
            <a:solidFill>
              <a:schemeClr val="tx1"/>
            </a:solidFill>
            <a:latin typeface="+mn-lt"/>
            <a:ea typeface="SimHei" panose="02010609060101010101" pitchFamily="49" charset="-122"/>
          </a:endParaRPr>
        </a:p>
        <a:p>
          <a:r>
            <a:rPr lang="en-US" sz="1050">
              <a:solidFill>
                <a:schemeClr val="tx1"/>
              </a:solidFill>
              <a:latin typeface="+mn-lt"/>
              <a:ea typeface="SimHei" panose="02010609060101010101" pitchFamily="49" charset="-122"/>
            </a:rPr>
            <a:t>ii) Sales Team</a:t>
          </a:r>
          <a:r>
            <a:rPr lang="zh-CN" altLang="en-US" sz="1050">
              <a:solidFill>
                <a:schemeClr val="tx1"/>
              </a:solidFill>
              <a:latin typeface="+mn-lt"/>
              <a:ea typeface="SimHei" panose="02010609060101010101" pitchFamily="49" charset="-122"/>
            </a:rPr>
            <a:t>请将对应文件按</a:t>
          </a:r>
          <a:r>
            <a:rPr lang="en-US" sz="1050">
              <a:solidFill>
                <a:schemeClr val="tx1"/>
              </a:solidFill>
              <a:latin typeface="+mn-lt"/>
              <a:ea typeface="SimHei" panose="02010609060101010101" pitchFamily="49" charset="-122"/>
            </a:rPr>
            <a:t>Deals</a:t>
          </a:r>
          <a:r>
            <a:rPr lang="zh-CN" altLang="en-US" sz="1050">
              <a:solidFill>
                <a:schemeClr val="tx1"/>
              </a:solidFill>
              <a:latin typeface="+mn-lt"/>
              <a:ea typeface="SimHei" panose="02010609060101010101" pitchFamily="49" charset="-122"/>
            </a:rPr>
            <a:t>分类放在</a:t>
          </a:r>
          <a:r>
            <a:rPr lang="en-US" sz="1050">
              <a:solidFill>
                <a:schemeClr val="tx1"/>
              </a:solidFill>
              <a:latin typeface="+mn-lt"/>
              <a:ea typeface="SimHei" panose="02010609060101010101" pitchFamily="49" charset="-122"/>
            </a:rPr>
            <a:t>W:\8. Record Keeping</a:t>
          </a:r>
          <a:r>
            <a:rPr lang="zh-CN" altLang="en-US" sz="1050">
              <a:solidFill>
                <a:schemeClr val="tx1"/>
              </a:solidFill>
              <a:latin typeface="+mn-lt"/>
              <a:ea typeface="SimHei" panose="02010609060101010101" pitchFamily="49" charset="-122"/>
            </a:rPr>
            <a:t>中并完成</a:t>
          </a:r>
          <a:r>
            <a:rPr lang="en-US" sz="1050">
              <a:solidFill>
                <a:schemeClr val="tx1"/>
              </a:solidFill>
              <a:latin typeface="+mn-lt"/>
              <a:ea typeface="SimHei" panose="02010609060101010101" pitchFamily="49" charset="-122"/>
            </a:rPr>
            <a:t>log;</a:t>
          </a:r>
        </a:p>
        <a:p>
          <a:endParaRPr lang="en-US" sz="1050">
            <a:solidFill>
              <a:schemeClr val="tx1"/>
            </a:solidFill>
            <a:latin typeface="+mn-lt"/>
            <a:ea typeface="SimHei" panose="02010609060101010101" pitchFamily="49" charset="-122"/>
          </a:endParaRPr>
        </a:p>
        <a:p>
          <a:r>
            <a:rPr lang="en-US" sz="1050">
              <a:solidFill>
                <a:schemeClr val="tx1"/>
              </a:solidFill>
              <a:latin typeface="+mn-lt"/>
              <a:ea typeface="SimHei" panose="02010609060101010101" pitchFamily="49" charset="-122"/>
            </a:rPr>
            <a:t>iii) </a:t>
          </a:r>
          <a:r>
            <a:rPr lang="zh-CN" altLang="en-US" sz="1050">
              <a:solidFill>
                <a:schemeClr val="tx1"/>
              </a:solidFill>
              <a:latin typeface="+mn-lt"/>
              <a:ea typeface="SimHei" panose="02010609060101010101" pitchFamily="49" charset="-122"/>
            </a:rPr>
            <a:t>文件命名“数字</a:t>
          </a:r>
          <a:r>
            <a:rPr lang="en-US" altLang="zh-CN" sz="1050">
              <a:solidFill>
                <a:schemeClr val="tx1"/>
              </a:solidFill>
              <a:latin typeface="+mn-lt"/>
              <a:ea typeface="SimHei" panose="02010609060101010101" pitchFamily="49" charset="-122"/>
            </a:rPr>
            <a:t>+</a:t>
          </a:r>
          <a:r>
            <a:rPr lang="zh-CN" altLang="en-US" sz="1050">
              <a:solidFill>
                <a:schemeClr val="tx1"/>
              </a:solidFill>
              <a:latin typeface="+mn-lt"/>
              <a:ea typeface="SimHei" panose="02010609060101010101" pitchFamily="49" charset="-122"/>
            </a:rPr>
            <a:t>文件名”，多个文件的，使用</a:t>
          </a:r>
          <a:r>
            <a:rPr lang="en-US" altLang="zh-CN" sz="1050">
              <a:solidFill>
                <a:schemeClr val="tx1"/>
              </a:solidFill>
              <a:latin typeface="+mn-lt"/>
              <a:ea typeface="SimHei" panose="02010609060101010101" pitchFamily="49" charset="-122"/>
            </a:rPr>
            <a:t>"</a:t>
          </a:r>
          <a:r>
            <a:rPr lang="zh-CN" altLang="en-US" sz="1050">
              <a:solidFill>
                <a:schemeClr val="tx1"/>
              </a:solidFill>
              <a:latin typeface="+mn-lt"/>
              <a:ea typeface="SimHei" panose="02010609060101010101" pitchFamily="49" charset="-122"/>
            </a:rPr>
            <a:t>数字</a:t>
          </a:r>
          <a:r>
            <a:rPr lang="en-US" altLang="zh-CN" sz="1050">
              <a:solidFill>
                <a:schemeClr val="tx1"/>
              </a:solidFill>
              <a:latin typeface="+mn-lt"/>
              <a:ea typeface="SimHei" panose="02010609060101010101" pitchFamily="49" charset="-122"/>
            </a:rPr>
            <a:t>+</a:t>
          </a:r>
          <a:r>
            <a:rPr lang="zh-CN" altLang="en-US" sz="1050">
              <a:solidFill>
                <a:schemeClr val="tx1"/>
              </a:solidFill>
              <a:latin typeface="+mn-lt"/>
              <a:ea typeface="SimHei" panose="02010609060101010101" pitchFamily="49" charset="-122"/>
            </a:rPr>
            <a:t>小写字母</a:t>
          </a:r>
          <a:r>
            <a:rPr lang="en-US" altLang="zh-CN" sz="1050">
              <a:solidFill>
                <a:schemeClr val="tx1"/>
              </a:solidFill>
              <a:latin typeface="+mn-lt"/>
              <a:ea typeface="SimHei" panose="02010609060101010101" pitchFamily="49" charset="-122"/>
            </a:rPr>
            <a:t>". </a:t>
          </a:r>
          <a:r>
            <a:rPr lang="zh-CN" altLang="en-US" sz="1050">
              <a:solidFill>
                <a:schemeClr val="tx1"/>
              </a:solidFill>
              <a:latin typeface="+mn-lt"/>
              <a:ea typeface="SimHei" panose="02010609060101010101" pitchFamily="49" charset="-122"/>
            </a:rPr>
            <a:t>例如：</a:t>
          </a:r>
        </a:p>
        <a:p>
          <a:r>
            <a:rPr lang="en-US" altLang="zh-CN" sz="1050">
              <a:solidFill>
                <a:schemeClr val="tx1"/>
              </a:solidFill>
              <a:latin typeface="+mn-lt"/>
              <a:ea typeface="SimHei" panose="02010609060101010101" pitchFamily="49" charset="-122"/>
            </a:rPr>
            <a:t>4.1 </a:t>
          </a:r>
          <a:r>
            <a:rPr lang="zh-CN" altLang="en-US" sz="1050">
              <a:solidFill>
                <a:schemeClr val="tx1"/>
              </a:solidFill>
              <a:latin typeface="+mn-lt"/>
              <a:ea typeface="SimHei" panose="02010609060101010101" pitchFamily="49" charset="-122"/>
            </a:rPr>
            <a:t>投资者客户的评估</a:t>
          </a:r>
        </a:p>
        <a:p>
          <a:r>
            <a:rPr lang="en-US" altLang="zh-CN" sz="1050">
              <a:solidFill>
                <a:schemeClr val="tx1"/>
              </a:solidFill>
              <a:latin typeface="+mn-lt"/>
              <a:ea typeface="SimHei" panose="02010609060101010101" pitchFamily="49" charset="-122"/>
            </a:rPr>
            <a:t>4.1</a:t>
          </a:r>
          <a:r>
            <a:rPr lang="en-US" sz="1050">
              <a:solidFill>
                <a:schemeClr val="tx1"/>
              </a:solidFill>
              <a:latin typeface="+mn-lt"/>
              <a:ea typeface="SimHei" panose="02010609060101010101" pitchFamily="49" charset="-122"/>
            </a:rPr>
            <a:t>a. </a:t>
          </a:r>
          <a:r>
            <a:rPr lang="zh-CN" altLang="en-US" sz="1050">
              <a:solidFill>
                <a:schemeClr val="tx1"/>
              </a:solidFill>
              <a:latin typeface="+mn-lt"/>
              <a:ea typeface="SimHei" panose="02010609060101010101" pitchFamily="49" charset="-122"/>
            </a:rPr>
            <a:t>投资者客户的类别</a:t>
          </a:r>
        </a:p>
        <a:p>
          <a:r>
            <a:rPr lang="en-US" altLang="zh-CN" sz="1050">
              <a:solidFill>
                <a:schemeClr val="tx1"/>
              </a:solidFill>
              <a:latin typeface="+mn-lt"/>
              <a:ea typeface="SimHei" panose="02010609060101010101" pitchFamily="49" charset="-122"/>
            </a:rPr>
            <a:t>4.1</a:t>
          </a:r>
          <a:r>
            <a:rPr lang="en-US" sz="1050">
              <a:solidFill>
                <a:schemeClr val="tx1"/>
              </a:solidFill>
              <a:latin typeface="+mn-lt"/>
              <a:ea typeface="SimHei" panose="02010609060101010101" pitchFamily="49" charset="-122"/>
            </a:rPr>
            <a:t>b  </a:t>
          </a:r>
          <a:r>
            <a:rPr lang="zh-CN" altLang="en-US" sz="1050">
              <a:solidFill>
                <a:schemeClr val="tx1"/>
              </a:solidFill>
              <a:latin typeface="+mn-lt"/>
              <a:ea typeface="SimHei" panose="02010609060101010101" pitchFamily="49" charset="-122"/>
            </a:rPr>
            <a:t>投资者客户的关联关系</a:t>
          </a:r>
        </a:p>
        <a:p>
          <a:endParaRPr lang="zh-CN" altLang="en-US" sz="1050">
            <a:solidFill>
              <a:schemeClr val="tx1"/>
            </a:solidFill>
            <a:latin typeface="+mn-lt"/>
            <a:ea typeface="SimHei" panose="02010609060101010101" pitchFamily="49" charset="-122"/>
          </a:endParaRPr>
        </a:p>
        <a:p>
          <a:r>
            <a:rPr lang="en-US" sz="1050">
              <a:solidFill>
                <a:schemeClr val="tx1"/>
              </a:solidFill>
              <a:latin typeface="+mn-lt"/>
              <a:ea typeface="SimHei" panose="02010609060101010101" pitchFamily="49" charset="-122"/>
            </a:rPr>
            <a:t>iv) Team</a:t>
          </a:r>
          <a:r>
            <a:rPr lang="zh-CN" altLang="en-US" sz="1050">
              <a:solidFill>
                <a:schemeClr val="tx1"/>
              </a:solidFill>
              <a:latin typeface="+mn-lt"/>
              <a:ea typeface="SimHei" panose="02010609060101010101" pitchFamily="49" charset="-122"/>
            </a:rPr>
            <a:t>根据实际情况填写文件状态一栏</a:t>
          </a:r>
          <a:endParaRPr lang="en-US" sz="1050">
            <a:solidFill>
              <a:schemeClr val="tx1"/>
            </a:solidFill>
            <a:latin typeface="+mn-lt"/>
            <a:ea typeface="SimHei" panose="02010609060101010101" pitchFamily="49" charset="-122"/>
          </a:endParaRPr>
        </a:p>
      </xdr:txBody>
    </xdr:sp>
    <xdr:clientData fPrintsWithSheet="0"/>
  </xdr:twoCellAnchor>
  <xdr:twoCellAnchor editAs="oneCell">
    <xdr:from>
      <xdr:col>4</xdr:col>
      <xdr:colOff>85725</xdr:colOff>
      <xdr:row>2</xdr:row>
      <xdr:rowOff>171450</xdr:rowOff>
    </xdr:from>
    <xdr:to>
      <xdr:col>6</xdr:col>
      <xdr:colOff>1761662</xdr:colOff>
      <xdr:row>6</xdr:row>
      <xdr:rowOff>85725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rotWithShape="1">
        <a:blip xmlns:r="http://schemas.openxmlformats.org/officeDocument/2006/relationships" r:embed="rId1"/>
        <a:srcRect b="52077"/>
        <a:stretch/>
      </xdr:blipFill>
      <xdr:spPr>
        <a:xfrm>
          <a:off x="10067925" y="533400"/>
          <a:ext cx="3714287" cy="1095375"/>
        </a:xfrm>
        <a:prstGeom prst="rect">
          <a:avLst/>
        </a:prstGeom>
        <a:ln w="6350">
          <a:solidFill>
            <a:schemeClr val="tx1">
              <a:lumMod val="20000"/>
              <a:lumOff val="80000"/>
            </a:schemeClr>
          </a:solidFill>
        </a:ln>
      </xdr:spPr>
    </xdr:pic>
    <xdr:clientData fPrintsWithSheet="0"/>
  </xdr:twoCellAnchor>
  <xdr:twoCellAnchor editAs="absolute">
    <xdr:from>
      <xdr:col>4</xdr:col>
      <xdr:colOff>57150</xdr:colOff>
      <xdr:row>0</xdr:row>
      <xdr:rowOff>85725</xdr:rowOff>
    </xdr:from>
    <xdr:to>
      <xdr:col>5</xdr:col>
      <xdr:colOff>134471</xdr:colOff>
      <xdr:row>2</xdr:row>
      <xdr:rowOff>116282</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0039350" y="85725"/>
          <a:ext cx="1086971" cy="392507"/>
        </a:xfrm>
        <a:prstGeom prst="rect">
          <a:avLst/>
        </a:prstGeom>
        <a:solidFill>
          <a:schemeClr val="bg1">
            <a:lumMod val="95000"/>
          </a:schemeClr>
        </a:solidFill>
        <a:ln w="63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zh-CN" sz="1050" b="1" u="none">
              <a:solidFill>
                <a:schemeClr val="tx1"/>
              </a:solidFill>
              <a:effectLst/>
              <a:latin typeface="Microsoft JhengHei" panose="020B0604030504040204" pitchFamily="34" charset="-120"/>
              <a:ea typeface="Microsoft JhengHei" panose="020B0604030504040204" pitchFamily="34" charset="-120"/>
              <a:cs typeface="+mn-cs"/>
            </a:rPr>
            <a:t>【Excel</a:t>
          </a:r>
          <a:r>
            <a:rPr lang="zh-CN" altLang="en-US" sz="1050" b="1" u="none">
              <a:solidFill>
                <a:schemeClr val="tx1"/>
              </a:solidFill>
              <a:effectLst/>
              <a:latin typeface="Microsoft JhengHei" panose="020B0604030504040204" pitchFamily="34" charset="-120"/>
              <a:ea typeface="Microsoft JhengHei" panose="020B0604030504040204" pitchFamily="34" charset="-120"/>
              <a:cs typeface="+mn-cs"/>
            </a:rPr>
            <a:t>文件名</a:t>
          </a:r>
          <a:r>
            <a:rPr lang="en-US" altLang="zh-CN" sz="1050" b="1" u="none">
              <a:solidFill>
                <a:schemeClr val="tx1"/>
              </a:solidFill>
              <a:effectLst/>
              <a:latin typeface="Microsoft JhengHei" panose="020B0604030504040204" pitchFamily="34" charset="-120"/>
              <a:ea typeface="Microsoft JhengHei" panose="020B0604030504040204" pitchFamily="34" charset="-120"/>
              <a:cs typeface="+mn-cs"/>
            </a:rPr>
            <a:t>】</a:t>
          </a:r>
          <a:endParaRPr lang="en-US" sz="900" b="0" u="none">
            <a:solidFill>
              <a:schemeClr val="tx1"/>
            </a:solidFill>
            <a:effectLst/>
            <a:latin typeface="Microsoft JhengHei" panose="020B0604030504040204" pitchFamily="34" charset="-120"/>
            <a:ea typeface="Microsoft JhengHei" panose="020B0604030504040204" pitchFamily="34" charset="-120"/>
            <a:cs typeface="+mn-cs"/>
          </a:endParaRPr>
        </a:p>
      </xdr:txBody>
    </xdr:sp>
    <xdr:clientData fPrintsWithSheet="0"/>
  </xdr:twoCellAnchor>
  <xdr:twoCellAnchor editAs="absolute">
    <xdr:from>
      <xdr:col>5</xdr:col>
      <xdr:colOff>134471</xdr:colOff>
      <xdr:row>0</xdr:row>
      <xdr:rowOff>85725</xdr:rowOff>
    </xdr:from>
    <xdr:to>
      <xdr:col>6</xdr:col>
      <xdr:colOff>1771650</xdr:colOff>
      <xdr:row>2</xdr:row>
      <xdr:rowOff>116282</xdr:rowOff>
    </xdr:to>
    <xdr:sp macro="" textlink="" fLocksText="0">
      <xdr:nvSpPr>
        <xdr:cNvPr id="5" name="TextBox 4">
          <a:extLst>
            <a:ext uri="{FF2B5EF4-FFF2-40B4-BE49-F238E27FC236}">
              <a16:creationId xmlns:a16="http://schemas.microsoft.com/office/drawing/2014/main" id="{00000000-0008-0000-0100-000005000000}"/>
            </a:ext>
          </a:extLst>
        </xdr:cNvPr>
        <xdr:cNvSpPr txBox="1"/>
      </xdr:nvSpPr>
      <xdr:spPr>
        <a:xfrm>
          <a:off x="11126321" y="85725"/>
          <a:ext cx="2665879" cy="392507"/>
        </a:xfrm>
        <a:prstGeom prst="rect">
          <a:avLst/>
        </a:prstGeom>
        <a:solidFill>
          <a:schemeClr val="bg1">
            <a:lumMod val="95000"/>
          </a:schemeClr>
        </a:solidFill>
        <a:ln w="63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zh-CN" sz="1050" b="0" u="none">
              <a:solidFill>
                <a:srgbClr val="0000FF"/>
              </a:solidFill>
              <a:effectLst/>
              <a:latin typeface="Microsoft JhengHei" panose="020B0604030504040204" pitchFamily="34" charset="-120"/>
              <a:ea typeface="Microsoft JhengHei" panose="020B0604030504040204" pitchFamily="34" charset="-120"/>
              <a:cs typeface="+mn-cs"/>
            </a:rPr>
            <a:t>Project [] - Record Keeping Log</a:t>
          </a:r>
          <a:endParaRPr lang="en-US" sz="900" b="0" u="none">
            <a:solidFill>
              <a:srgbClr val="0000FF"/>
            </a:solidFill>
            <a:effectLst/>
            <a:latin typeface="Microsoft JhengHei" panose="020B0604030504040204" pitchFamily="34" charset="-120"/>
            <a:ea typeface="Microsoft JhengHei" panose="020B0604030504040204" pitchFamily="34" charset="-120"/>
            <a:cs typeface="+mn-cs"/>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als/DCM%20Deal%20-%20Other%20Issues%20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Existing KYC Entity"/>
      <sheetName val="Source"/>
    </sheetNames>
    <sheetDataSet>
      <sheetData sheetId="0"/>
      <sheetData sheetId="1">
        <row r="2">
          <cell r="E2" t="str">
            <v>AVIC INTERNATIONAL LEASING CO., LTD.</v>
          </cell>
        </row>
        <row r="3">
          <cell r="E3" t="str">
            <v>BANK OF CHINA (HONG KONG) LIMITED</v>
          </cell>
        </row>
        <row r="4">
          <cell r="E4" t="str">
            <v>BANK OF COMMUNICATIONS (HONG KONG) LIMITED</v>
          </cell>
        </row>
        <row r="5">
          <cell r="E5" t="str">
            <v>BOCOM INTERNATIONAL BLOSSOM LIMITED</v>
          </cell>
        </row>
        <row r="6">
          <cell r="E6" t="str">
            <v>BOCOM LEASING MANAGEMENT HONG KONG COMPANY LIMITED</v>
          </cell>
        </row>
        <row r="7">
          <cell r="E7" t="str">
            <v>CEBI SPLENDID LIMITED</v>
          </cell>
        </row>
        <row r="8">
          <cell r="E8" t="str">
            <v>CHINA BOHAI BANK CO., LTD., HONG KONG BRANCH</v>
          </cell>
        </row>
        <row r="9">
          <cell r="E9" t="str">
            <v>CHINA CINDA ASSET MANAGEMENT CO., LTD.</v>
          </cell>
        </row>
        <row r="10">
          <cell r="E10" t="str">
            <v>CHINA CITIC BANK INTERNATIONAL LIMITED</v>
          </cell>
        </row>
        <row r="11">
          <cell r="E11" t="str">
            <v>CHINA CONSTRUCTION BANK COPORATION HONG KONG BRANCH</v>
          </cell>
        </row>
        <row r="12">
          <cell r="E12" t="str">
            <v>CHINA EVERBRIGHT BANK CO., LTD., HONG KONG BRANCH</v>
          </cell>
        </row>
        <row r="13">
          <cell r="E13" t="str">
            <v>CHINA GREAT WALL INTERNATIONAL HOLDINGS V LIMITED</v>
          </cell>
        </row>
        <row r="14">
          <cell r="E14" t="str">
            <v>CHINA INDUSTRIAL SECURITIES INTERNATIONAL FINANCIAL GROUP LIMITED</v>
          </cell>
        </row>
        <row r="15">
          <cell r="E15" t="str">
            <v>CHINA OVERSEAS GRAND OCEANS FINANCE IV (CAYMAN) LIMITED</v>
          </cell>
        </row>
        <row r="16">
          <cell r="E16" t="str">
            <v>CMS INTERNATIONAL GEMSTONE LIMITED</v>
          </cell>
        </row>
        <row r="17">
          <cell r="E17" t="str">
            <v>CNCBINV 1 (BVI) LIMITEDCNCBINV 1 (BVI) LIMITED</v>
          </cell>
        </row>
        <row r="18">
          <cell r="E18" t="str">
            <v>CRCC HEAN LIMITED</v>
          </cell>
        </row>
        <row r="19">
          <cell r="E19" t="str">
            <v>CSCIF ASIA LIMITED</v>
          </cell>
        </row>
        <row r="20">
          <cell r="E20" t="str">
            <v>GUOREN PROPERTY AND CASUALTY INSURANCE CO., LTD.</v>
          </cell>
        </row>
        <row r="21">
          <cell r="E21" t="str">
            <v>INDUSTRIAL BANK CO., LTD. HONG KONG BRANCH</v>
          </cell>
        </row>
        <row r="22">
          <cell r="E22" t="str">
            <v>LANDMARK FUNDING 2020 LIMITED</v>
          </cell>
        </row>
        <row r="23">
          <cell r="E23" t="str">
            <v>MEGA WISDOM GLOBAL LIMITED</v>
          </cell>
        </row>
        <row r="24">
          <cell r="E24" t="str">
            <v>SCI(HK) DEVELOPMENT LIMITED</v>
          </cell>
        </row>
        <row r="25">
          <cell r="E25" t="str">
            <v>SHANGHAI PUDONG DEVELOPMENT BANK CO., LTD., HONG KONG BRANCH</v>
          </cell>
        </row>
        <row r="26">
          <cell r="E26" t="str">
            <v>SHENWAN HONGYUAN INTERNATIONAL FINANCE LIMITED</v>
          </cell>
        </row>
        <row r="27">
          <cell r="E27" t="str">
            <v>SOAR WISE LIMITED</v>
          </cell>
        </row>
        <row r="28">
          <cell r="E28" t="str">
            <v>SOUTHWEST SECURITIES INTERNATIONAL SECURITIES LIMITED</v>
          </cell>
        </row>
        <row r="29">
          <cell r="E29" t="str">
            <v>SPIC PREFERRED COMPANY NO. 1 LTD.</v>
          </cell>
        </row>
        <row r="30">
          <cell r="E30" t="str">
            <v>SPIC PREFERRED COMPANY NO. 2 LTD.</v>
          </cell>
        </row>
        <row r="31">
          <cell r="E31" t="str">
            <v>AGILE GROUP HOLDINGS LIMITED</v>
          </cell>
        </row>
        <row r="32">
          <cell r="E32" t="str">
            <v>BAIDU, INC.</v>
          </cell>
        </row>
        <row r="33">
          <cell r="E33" t="str">
            <v>CHINA WASTER AFFAIRS GROUP LIMITED</v>
          </cell>
        </row>
        <row r="34">
          <cell r="E34" t="str">
            <v>CIFI HOLDINGS (GROUP) CO.,LTD</v>
          </cell>
        </row>
        <row r="35">
          <cell r="E35" t="str">
            <v>DEXIN CHINA HOLDINGS COMPANY LIMITED</v>
          </cell>
        </row>
        <row r="36">
          <cell r="E36" t="str">
            <v>ENN CLEAN ENERGY INTERNATIONAL INVESTMENT LIMITED</v>
          </cell>
        </row>
        <row r="37">
          <cell r="E37" t="str">
            <v>GEMDALE EVER PROSPERITY INVESTMENT LIMITED</v>
          </cell>
        </row>
        <row r="38">
          <cell r="E38" t="str">
            <v>GREENLAND HONG KONG HOLDING LIMITED</v>
          </cell>
        </row>
        <row r="39">
          <cell r="E39" t="str">
            <v>HAFOO CO., LTD</v>
          </cell>
        </row>
        <row r="40">
          <cell r="E40" t="str">
            <v>HAIMEN ZHONGNAN INVESTMENT DEVELOPMENT (INTERNATIONAL) CO., LTD.</v>
          </cell>
        </row>
        <row r="41">
          <cell r="E41" t="str">
            <v>HE JUNSHUNZE INVESTMENT CO., LIMITED</v>
          </cell>
        </row>
        <row r="42">
          <cell r="E42" t="str">
            <v>HOPSON CAPITAL INTERNATIONAL GROUP CO.LTD</v>
          </cell>
        </row>
        <row r="43">
          <cell r="E43" t="str">
            <v>HOPSON DEVELOPMENT HOLDINGS LIMITED</v>
          </cell>
        </row>
        <row r="44">
          <cell r="E44" t="str">
            <v>JIAYUAN INTERNATIONAL GROUP LIMITED</v>
          </cell>
        </row>
        <row r="45">
          <cell r="E45" t="str">
            <v>JINGRUI HOLDINGS LIMITED</v>
          </cell>
        </row>
        <row r="46">
          <cell r="E46" t="str">
            <v>MODERN LAND (CHINA) CO., LIMITED</v>
          </cell>
        </row>
        <row r="47">
          <cell r="E47" t="str">
            <v>RADIANCE HOLDINGS (GROUP) COMPANY LIMITED</v>
          </cell>
        </row>
        <row r="48">
          <cell r="E48" t="str">
            <v>RONGXINGDA DEVELOPMENT(BVI) LIMITED</v>
          </cell>
        </row>
        <row r="49">
          <cell r="E49" t="str">
            <v>SHIMAO GROUP HOLDINGS LIMITED</v>
          </cell>
        </row>
        <row r="50">
          <cell r="E50" t="str">
            <v>SHIN SUN HOLDINGS (GROUP) CO., LTD</v>
          </cell>
        </row>
        <row r="51">
          <cell r="E51" t="str">
            <v>TECENT HOLDINGS LIMITED</v>
          </cell>
        </row>
        <row r="52">
          <cell r="E52" t="str">
            <v>TIMES CHINA HOLDINGS LIMITED</v>
          </cell>
        </row>
        <row r="53">
          <cell r="E53" t="str">
            <v>WANDA GROUP OVERSEAS LIMITED</v>
          </cell>
        </row>
        <row r="54">
          <cell r="E54" t="str">
            <v>WANDA PROPERITIES OVERSEAS LIMITED</v>
          </cell>
        </row>
        <row r="55">
          <cell r="E55" t="str">
            <v>XIAOMI BEST TIME INTERNATIONAL LIMITED</v>
          </cell>
        </row>
        <row r="56">
          <cell r="E56" t="str">
            <v>YANGO JUSTICE INTERNATIONAL LIMITED</v>
          </cell>
        </row>
        <row r="57">
          <cell r="E57" t="str">
            <v>ZENSUN ENTERPRISES LIMITED</v>
          </cell>
        </row>
        <row r="58">
          <cell r="E58" t="str">
            <v>ZHONGLIANG HOLDINGS GROUP COMPANY LIMITED</v>
          </cell>
        </row>
        <row r="59">
          <cell r="E59" t="str">
            <v>ANHUI TRANSPORTATION HOLDING GROUP (H.K.) LIMITED</v>
          </cell>
        </row>
        <row r="60">
          <cell r="E60" t="str">
            <v>BEIJING ENVIRONMENT (BVI) INTERNATIONAL CO., LTD</v>
          </cell>
        </row>
        <row r="61">
          <cell r="E61" t="str">
            <v>BLUE BRIGHT LIMITED</v>
          </cell>
        </row>
        <row r="62">
          <cell r="E62" t="str">
            <v>BRIGHT GALAXY INTERNATIONAL LIMITED</v>
          </cell>
        </row>
        <row r="63">
          <cell r="E63" t="str">
            <v>CENTRAL INTERNATIONAL DEVELOPMENT (BVI) LIMITED</v>
          </cell>
        </row>
        <row r="64">
          <cell r="E64" t="str">
            <v>CHANG DEVELOPMENT INTERNATIONAL LIMITED</v>
          </cell>
        </row>
        <row r="65">
          <cell r="E65" t="str">
            <v>CHENGDU HI-TECH INVESTMENT GROUP CO.,</v>
          </cell>
        </row>
        <row r="66">
          <cell r="E66" t="str">
            <v>COASTAL EMERALD LIMITED</v>
          </cell>
        </row>
        <row r="67">
          <cell r="E67" t="str">
            <v>ENRONG INTERNATIONAL (HONG KONG) LIMITED</v>
          </cell>
        </row>
        <row r="68">
          <cell r="E68" t="str">
            <v>FUJIAN INVESTMENT DEVELOPMENT GROUP CO., LTD</v>
          </cell>
        </row>
        <row r="69">
          <cell r="E69" t="str">
            <v>FUJIAN ZHANGLONG GROUP CO., LTD</v>
          </cell>
        </row>
        <row r="70">
          <cell r="E70" t="str">
            <v>GANSU PROVINCIAL HIGHWAY AVIATION TOURISM INVESTMENT GROUP CO., LTD.</v>
          </cell>
        </row>
        <row r="71">
          <cell r="E71" t="str">
            <v>GF FINANCIAL HOLDINGS BVI LTD.</v>
          </cell>
        </row>
        <row r="72">
          <cell r="E72" t="str">
            <v>GUANG TAO INVESTMENT LIMITED</v>
          </cell>
        </row>
        <row r="73">
          <cell r="E73" t="str">
            <v>HAINAN STATE FARMS INTERNATIONAL (HK) CO., LIMITED</v>
          </cell>
        </row>
        <row r="74">
          <cell r="E74" t="str">
            <v>HANGZHOU FUYANG CHENGTOU GROUP (HK) LIMITED</v>
          </cell>
        </row>
        <row r="75">
          <cell r="E75" t="str">
            <v>HANHUI INTERNATIONAL LIMITED</v>
          </cell>
        </row>
        <row r="76">
          <cell r="E76" t="str">
            <v>HU ZHOU CITY INVESTMENT DEVELOPMENT GROUP CO., LTD</v>
          </cell>
        </row>
        <row r="77">
          <cell r="E77" t="str">
            <v>HUAFA 2021 I COMPANY LIMITED</v>
          </cell>
        </row>
        <row r="78">
          <cell r="E78" t="str">
            <v>HUATONG INTERNATIONAL INVESTMENT HOLDINGS CO., LIMITED</v>
          </cell>
        </row>
        <row r="79">
          <cell r="E79" t="str">
            <v>HYD INTERNATIONAL HOLDING LIMITED</v>
          </cell>
        </row>
        <row r="80">
          <cell r="E80" t="str">
            <v>INVENTIVE GLOBAL INVESTMENTS LIMITED</v>
          </cell>
        </row>
        <row r="81">
          <cell r="E81" t="str">
            <v>JI'AN CHENGTOU HOLDING GROUP CO., LTD</v>
          </cell>
        </row>
        <row r="82">
          <cell r="E82" t="str">
            <v>JIANGNING JINGKAI OVERSEAS INVESTMENT LIMITED CO.,LTD</v>
          </cell>
        </row>
        <row r="83">
          <cell r="E83" t="str">
            <v>JINAN SHUNTONG INTERNATIONAL CO. LIMITED</v>
          </cell>
        </row>
        <row r="84">
          <cell r="E84" t="str">
            <v>JINAN URBAN CONSTRUCTION INTERNATIONAL INVESTMENT CO., LIMITED</v>
          </cell>
        </row>
        <row r="85">
          <cell r="E85" t="str">
            <v>JINCHUAN GOLDEN OCEAN CAPITAL LIMITED</v>
          </cell>
        </row>
        <row r="86">
          <cell r="E86" t="str">
            <v>JIUJIANG MUNICIPAL DEVELOPMENT GROUP CO., LTD.</v>
          </cell>
        </row>
        <row r="87">
          <cell r="E87" t="str">
            <v>KUNMING PUBLIC RENTAL HOUSING DEVELOPMENT CONSTRUCTION MANAGEMENT CO., LTD</v>
          </cell>
        </row>
        <row r="88">
          <cell r="E88" t="str">
            <v>NANNING COMMUNICATIONS INVESTMENT GROUP CO., LTD.</v>
          </cell>
        </row>
        <row r="89">
          <cell r="E89" t="str">
            <v>POWERCHINA ROADBRIDGE GROUP (BVI) LTD</v>
          </cell>
        </row>
        <row r="90">
          <cell r="E90" t="str">
            <v>QINGDAO JIAOZHOU BAY DEVELOPMENT GROUP CO., LTD.</v>
          </cell>
        </row>
        <row r="91">
          <cell r="E91" t="str">
            <v>QUAN CHENG FINANCIAL HOLIDNGS (BVI) LIMITED</v>
          </cell>
        </row>
        <row r="92">
          <cell r="E92" t="str">
            <v>SDG FINANCE LIMITED</v>
          </cell>
        </row>
        <row r="93">
          <cell r="E93" t="str">
            <v>SFG INTERNATIONAL HOLDINGS CO. LIMITED</v>
          </cell>
        </row>
        <row r="94">
          <cell r="E94" t="str">
            <v>SHAANXI FINANCIAL ASSET MANANGENT CO.,LTD</v>
          </cell>
        </row>
        <row r="95">
          <cell r="E95" t="str">
            <v>SHANDONG IRON AND STEEL XINHENG INTERNATIONAL COMPANY LIMITED</v>
          </cell>
        </row>
        <row r="96">
          <cell r="E96" t="str">
            <v>SHAOXING CITY INVESTMENT GROUP LIMITED</v>
          </cell>
        </row>
        <row r="97">
          <cell r="E97" t="str">
            <v>SHUN XIN INTERNATIONAL DEVELOPMENT COMPANY LIMITED</v>
          </cell>
        </row>
        <row r="98">
          <cell r="E98" t="str">
            <v>WEIFANG URBAN CONSTRUCTION AND DEVELOPMENT INVESTMENT GROUP CO., LTD</v>
          </cell>
        </row>
        <row r="99">
          <cell r="E99" t="str">
            <v>XI‘AN AEROSPACE HIGH-TECH INDUSTRY DEVELOPMENT GROUP CO., LTD</v>
          </cell>
        </row>
        <row r="100">
          <cell r="E100" t="str">
            <v>XIYANG OVERSEAS LIMITED</v>
          </cell>
        </row>
        <row r="101">
          <cell r="E101" t="str">
            <v>YIELDKING INVESTMENT LIMITED</v>
          </cell>
        </row>
        <row r="102">
          <cell r="E102" t="str">
            <v>YUEXIU REIT MTN COMPANY LIMITED</v>
          </cell>
        </row>
        <row r="103">
          <cell r="E103" t="str">
            <v>ZHEJIANG BARON BVI  CO</v>
          </cell>
        </row>
        <row r="104">
          <cell r="E104" t="str">
            <v>ZHENGZHOU METRO GROUP CO., LTD.</v>
          </cell>
        </row>
        <row r="105">
          <cell r="E105" t="str">
            <v>ZHONGYUAN ZHICHENG CO.,LTD</v>
          </cell>
        </row>
      </sheetData>
      <sheetData sheetId="2"/>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15CFA8DD-34EB-463E-9BEB-90EDB1A3FE3D}" autoFormatId="16" applyNumberFormats="0" applyBorderFormats="0" applyFontFormats="0" applyPatternFormats="0" applyAlignmentFormats="0" applyWidthHeightFormats="0">
  <queryTableRefresh nextId="3">
    <queryTableFields count="2">
      <queryTableField id="1" name="Updator" tableColumnId="1"/>
      <queryTableField id="2" name="Nam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BC8E6F51-F82F-4D34-A546-D40A7590778D}" autoFormatId="16" applyNumberFormats="0" applyBorderFormats="0" applyFontFormats="0" applyPatternFormats="0" applyAlignmentFormats="0" applyWidthHeightFormats="0">
  <queryTableRefresh nextId="3">
    <queryTableFields count="2">
      <queryTableField id="1" name="COVERAGE" tableColumnId="1"/>
      <queryTableField id="2" name="CoverageMaker"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5" xr16:uid="{9F5CC9F1-E9FF-421B-B039-C09FB9B30BB8}" autoFormatId="16" applyNumberFormats="0" applyBorderFormats="0" applyFontFormats="0" applyPatternFormats="0" applyAlignmentFormats="0" applyWidthHeightFormats="0">
  <queryTableRefresh nextId="2">
    <queryTableFields count="1">
      <queryTableField id="1" name="PROJECT_NAME" tableColumnId="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 xr16:uid="{260D7AA4-75F0-4F84-8E80-8F0DC576A09E}" autoFormatId="16" applyNumberFormats="0" applyBorderFormats="0" applyFontFormats="0" applyPatternFormats="0" applyAlignmentFormats="0" applyWidthHeightFormats="0">
  <queryTableRefresh nextId="21">
    <queryTableFields count="11">
      <queryTableField id="16" name="PRJ对账号" tableColumnId="1"/>
      <queryTableField id="3" name="PROJECT_NAME" tableColumnId="3"/>
      <queryTableField id="2" name="定价日" tableColumnId="2"/>
      <queryTableField id="4" name="COVERAGE" tableColumnId="4"/>
      <queryTableField id="5" name="新规角色" tableColumnId="5"/>
      <queryTableField id="6" name="Mandated" tableColumnId="6"/>
      <queryTableField id="18" name="主体简称" tableColumnId="7"/>
      <queryTableField id="8" name="发行人" tableColumnId="8"/>
      <queryTableField id="14" name="注册成立地" tableColumnId="11"/>
      <queryTableField id="9" name="KYC expiry date" tableColumnId="9"/>
      <queryTableField id="20" name="KYC Status"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6" xr16:uid="{EBD898D4-DDA3-4F28-BFBE-EDC52AA2FE67}" autoFormatId="16" applyNumberFormats="0" applyBorderFormats="0" applyFontFormats="0" applyPatternFormats="0" applyAlignmentFormats="0" applyWidthHeightFormats="0">
  <queryTableRefresh nextId="2">
    <queryTableFields count="1">
      <queryTableField id="1" name="REFRESHED" tableColumnId="1"/>
    </queryTableFields>
  </queryTableRefresh>
</queryTable>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94CD4FA3-F146-4690-ADA8-6A0785A81E38}" name="tbl_kycidentity" displayName="tbl_kycidentity" ref="B2:C10" totalsRowShown="0" headerRowDxfId="95" dataDxfId="94">
  <autoFilter ref="B2:C10" xr:uid="{C9D1516E-E922-4FE8-8671-62632B5F287D}">
    <filterColumn colId="0" hiddenButton="1"/>
    <filterColumn colId="1" hiddenButton="1"/>
  </autoFilter>
  <tableColumns count="2">
    <tableColumn id="1" xr3:uid="{5DDD9DEE-5F5E-4382-8153-BB93B77ADF4C}" name="Column1" dataDxfId="93" dataCellStyle="一般 2"/>
    <tableColumn id="2" xr3:uid="{78FE47D5-4E57-484E-B639-932382B2B795}" name="Column2" dataDxfId="92" dataCellStyle="一般 2"/>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41471F7D-95AE-492E-B799-324CD3FEAB51}" name="tbl_kycdoc" displayName="tbl_kycdoc" ref="B13:E22" totalsRowShown="0" headerRowDxfId="91" dataDxfId="90">
  <autoFilter ref="B13:E22" xr:uid="{76C3D954-6061-4D6C-84D2-204AD5D489E2}">
    <filterColumn colId="0" hiddenButton="1"/>
    <filterColumn colId="1" hiddenButton="1"/>
    <filterColumn colId="2" hiddenButton="1"/>
    <filterColumn colId="3" hiddenButton="1"/>
  </autoFilter>
  <tableColumns count="4">
    <tableColumn id="1" xr3:uid="{DE1F38A4-E20A-41EF-ADDD-7DCBA6BC0707}" name="Items" dataDxfId="89">
      <calculatedColumnFormula>IF($C$8=KYC_Source!$C$13,VLOOKUP($C$10,KYC_Source!A:J,A14+1,FALSE),IF('KYC &amp; AML'!$C$8=KYC_Source!$C$14,KYC_Source!$Z4,KYC_Source!$B$14))</calculatedColumnFormula>
    </tableColumn>
    <tableColumn id="2" xr3:uid="{7045AC66-F8C4-4895-85C2-2E39024AB936}" name="Requirements" dataDxfId="88">
      <calculatedColumnFormula>IFERROR(IF($C$8=KYC_Source!$C$13,INDEX(KYC_Source!N:N,MATCH('KYC &amp; AML'!B14,KYC_Source!M:M,0)),IF('KYC &amp; AML'!$C$8=KYC_Source!$C$14,INDEX(KYC_Source!AA:AA,MATCH('KYC &amp; AML'!B14,KYC_Source!Z:Z,0)),KYC_Source!$B$14)),"-")</calculatedColumnFormula>
    </tableColumn>
    <tableColumn id="3" xr3:uid="{95D03080-8E19-474B-885C-493952A8A6EB}" name="Internal Remarks" dataDxfId="87">
      <calculatedColumnFormula>IFERROR(IF($C$8=KYC_Source!$C$13,VLOOKUP($C$10,KYC_Source!P:X,A14+1,FALSE),IF('KYC &amp; AML'!$C$8=KYC_Source!$C$14,KYC_Source!$AB4,KYC_Source!$B$14)),"-")</calculatedColumnFormula>
    </tableColumn>
    <tableColumn id="4" xr3:uid="{C828FC8F-7022-4663-AACF-07C72C362E43}" name=" Status" dataDxfId="86">
      <calculatedColumnFormula>IF(B14&lt;&gt;"--",Input,null)</calculatedColumnFormula>
    </tableColum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BC6422A-404A-4EC1-BE53-90DC0B9BE123}" name="tbl_aml" displayName="tbl_aml" ref="B24:C30" totalsRowShown="0" headerRowDxfId="85" dataDxfId="84">
  <autoFilter ref="B24:C30" xr:uid="{360D0968-66C7-4104-BADF-97FFAA8581D1}">
    <filterColumn colId="0" hiddenButton="1"/>
    <filterColumn colId="1" hiddenButton="1"/>
  </autoFilter>
  <tableColumns count="2">
    <tableColumn id="1" xr3:uid="{C8E43D51-9A62-4C7B-886F-46B68B0D4011}" name="Section B. AML" dataDxfId="83"/>
    <tableColumn id="2" xr3:uid="{C48FD50D-0BD8-4DF4-A4FD-EA569FDE50FE}" name="Column1" dataDxfId="8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BB5D30-1D7C-4C95-A35F-53C04DF5E302}" name="tbl_recordlog" displayName="tbl_recordlog" ref="A12:D26" totalsRowShown="0" headerRowDxfId="81" dataDxfId="79" headerRowBorderDxfId="80">
  <autoFilter ref="A12:D26" xr:uid="{87BB5D30-1D7C-4C95-A35F-53C04DF5E302}">
    <filterColumn colId="0" hiddenButton="1"/>
    <filterColumn colId="1" hiddenButton="1"/>
    <filterColumn colId="2" hiddenButton="1"/>
    <filterColumn colId="3" hiddenButton="1"/>
  </autoFilter>
  <tableColumns count="4">
    <tableColumn id="1" xr3:uid="{60F72D48-2829-44D6-83CE-9DD3FA3A68FA}" name="编号" dataDxfId="78"/>
    <tableColumn id="2" xr3:uid="{874F5418-88DE-4371-8D40-900D70A1CE65}" name="文件" dataDxfId="77"/>
    <tableColumn id="3" xr3:uid="{E4D8C432-A20C-459B-8DD9-68042E1C3CC9}" name="内部附注" dataDxfId="76"/>
    <tableColumn id="4" xr3:uid="{606E6055-D5F1-47FE-9145-1551ED28EB21}" name="文件状态" dataDxfId="75"/>
  </tableColumns>
  <tableStyleInfo name="RECORD LOG"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F9F1379-E0E2-41FE-A646-3DE87B5D988D}" name="tbl_input" displayName="tbl_input" ref="A2:B9" totalsRowShown="0" headerRowDxfId="74" dataDxfId="72" headerRowBorderDxfId="73" tableBorderDxfId="71" totalsRowBorderDxfId="70">
  <autoFilter ref="A2:B9" xr:uid="{8F9F1379-E0E2-41FE-A646-3DE87B5D988D}">
    <filterColumn colId="0" hiddenButton="1"/>
    <filterColumn colId="1" hiddenButton="1"/>
  </autoFilter>
  <tableColumns count="2">
    <tableColumn id="1" xr3:uid="{BED87C01-1A84-4F3E-B4B4-DCAFEAAC8DE8}" name="Complete the form after moving into Folder" dataDxfId="69"/>
    <tableColumn id="2" xr3:uid="{033A062B-FA48-48EC-8F01-E28560DEECD7}" name="23/06" dataDxfId="68"/>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47976A7-247D-48B6-AB64-C18A6BE31F9E}" name="dd_Updator" displayName="dd_Updator" ref="A1:B6" tableType="queryTable" totalsRowShown="0">
  <autoFilter ref="A1:B6" xr:uid="{A7E3C0DC-1698-4CD2-90D1-520EFD53053E}"/>
  <tableColumns count="2">
    <tableColumn id="1" xr3:uid="{1E21E4DB-EEC5-461E-A9DB-7B378D3C1180}" uniqueName="1" name="Updator" queryTableFieldId="1" dataDxfId="27"/>
    <tableColumn id="2" xr3:uid="{AFEEC049-0FE6-4A1E-8E5B-982D4CEDF138}" uniqueName="2" name="Name" queryTableFieldId="2" dataDxfId="26"/>
  </tableColumns>
  <tableStyleInfo name="Qry Sourc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E8880E0-03C7-4251-BD79-67E696C5F9C0}" name="CoverageMaker" displayName="CoverageMaker" ref="E1:F2" tableType="queryTable" totalsRowShown="0">
  <autoFilter ref="E1:F2" xr:uid="{297B4AED-1E15-4304-8006-2DE268031027}"/>
  <tableColumns count="2">
    <tableColumn id="1" xr3:uid="{D9AE5308-D364-4860-8233-CB3B2B44BD04}" uniqueName="1" name="COVERAGE" queryTableFieldId="1" dataDxfId="1"/>
    <tableColumn id="2" xr3:uid="{3E1D501F-9B44-4894-A837-A53F1FFF5DEC}" uniqueName="2" name="CoverageMaker" queryTableFieldId="2" dataDxfId="0"/>
  </tableColumns>
  <tableStyleInfo name="Qry Sourc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06DC3A8-7075-4918-A59B-D7D38A10DDE7}" name="PROJECT_NAME" displayName="PROJECT_NAME" ref="I1:I6" tableType="queryTable" totalsRowShown="0">
  <autoFilter ref="I1:I6" xr:uid="{AD2E3C17-0A51-489D-AE39-92DD36B888C2}"/>
  <tableColumns count="1">
    <tableColumn id="1" xr3:uid="{B81677C7-0A99-4D33-94CD-A87643B6CB15}" uniqueName="1" name="PROJECT_NAME" queryTableFieldId="1" dataDxfId="25"/>
  </tableColumns>
  <tableStyleInfo name="Qry Sourc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50BA3D8-0D96-4D0A-98FA-73B61ADC8EAF}" name="tbl_ext_identity" displayName="tbl_ext_identity" ref="J11:J19" totalsRowShown="0" headerRowDxfId="67" dataDxfId="66" tableBorderDxfId="65">
  <autoFilter ref="J11:J19" xr:uid="{C016E7D4-E021-45AF-A764-6164BD46615F}"/>
  <tableColumns count="1">
    <tableColumn id="1" xr3:uid="{E2EAA442-4481-4D4B-B2A0-B000BA63E4E2}" name="EXT_IdentityProof_Status" dataDxfId="6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E390BDC-CF2A-4961-8C13-D0DC2688BD5A}" name="tbl_status" displayName="tbl_status" ref="I11:I14" totalsRowShown="0" headerRowDxfId="63" tableBorderDxfId="62">
  <autoFilter ref="I11:I14" xr:uid="{384D83E5-1195-453E-89D6-B389AC6C52A5}"/>
  <tableColumns count="1">
    <tableColumn id="1" xr3:uid="{DCCF434E-0E32-4A70-9FED-75B500875CC0}" name="Statu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A85427A-613B-48EE-8106-D28A15A5AA37}" name="tbl_holdingstrct" displayName="tbl_holdingstrct" ref="H11:H15" totalsRowShown="0" headerRowDxfId="61" tableBorderDxfId="60">
  <autoFilter ref="H11:H15" xr:uid="{39058B02-58B6-43D9-9B7E-E6498B9D4EB9}"/>
  <tableColumns count="1">
    <tableColumn id="1" xr3:uid="{031F96DD-A278-4383-AF95-C4603A1116AC}" name="HoldingStrct_Status"/>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C66D14A-76F1-4262-BCC4-6C21083CE831}" name="tbl_identity" displayName="tbl_identity" ref="G11:G18" totalsRowShown="0" headerRowDxfId="59" dataDxfId="58" tableBorderDxfId="57">
  <autoFilter ref="G11:G18" xr:uid="{510B15FD-8359-40D0-93F5-D1EBB9AFFCFC}"/>
  <tableColumns count="1">
    <tableColumn id="1" xr3:uid="{181D5C22-EEB2-40F2-AC46-833D70EE4767}" name="IdentityProof_Status" dataDxfId="5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C22A115-2FB2-40BA-87CA-DC86B359F056}" name="tbl_materialinfo" displayName="tbl_materialinfo" ref="F11:F13" totalsRowShown="0" headerRowDxfId="55" headerRowBorderDxfId="54" tableBorderDxfId="53">
  <autoFilter ref="F11:F13" xr:uid="{4532686D-99E3-42E3-B554-99407B1AAD66}"/>
  <tableColumns count="1">
    <tableColumn id="1" xr3:uid="{8823426D-E0AC-4347-82A1-7B19CD4A1868}" name="materialinfo"/>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525885E-0092-4D42-87F6-78A09FD41D16}" name="tbl_clientkycstatus" displayName="tbl_clientkycstatus" ref="C11:C14" totalsRowShown="0" headerRowDxfId="52" headerRowCellStyle="Normal 2">
  <autoFilter ref="C11:C14" xr:uid="{74EB4FB3-4857-453E-8AC9-C7221D39E4C3}"/>
  <tableColumns count="1">
    <tableColumn id="1" xr3:uid="{819F37C7-3C14-486D-AE53-A91F8FF018FC}" name="KYC Entity Status"/>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B3A319A-94D8-4643-8D04-7515D9A2D123}" name="tbl_newkyccategory" displayName="tbl_newkyccategory" ref="D11:D16" totalsRowShown="0" headerRowDxfId="51" dataDxfId="50" tableBorderDxfId="49" headerRowCellStyle="Normal 2" dataCellStyle="Normal 2">
  <autoFilter ref="D11:D16" xr:uid="{B3FAAE2C-CE7F-4A52-A141-B80B3F21A7FE}"/>
  <tableColumns count="1">
    <tableColumn id="1" xr3:uid="{6D232418-C01E-42DB-BB0A-41C9B45A457B}" name="KYC Category" dataDxfId="48" dataCellStyle="Normal 2"/>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355838-E64C-45B8-844F-BB6B64844DA3}" name="Table1" displayName="Table1" ref="K11:K14" totalsRowShown="0">
  <autoFilter ref="K11:K14" xr:uid="{1B355838-E64C-45B8-844F-BB6B64844DA3}"/>
  <tableColumns count="1">
    <tableColumn id="1" xr3:uid="{136EEF15-0197-4D14-B19E-FBD8A7B28E4B}" name="AML"/>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4F1520-5BD2-4B5E-AB21-4FA8CED8E901}" name="tbl_status_mddq" displayName="tbl_status_mddq" ref="K16:K20" totalsRowShown="0">
  <autoFilter ref="K16:K20" xr:uid="{1421E23D-080A-4A57-B129-2DE6EE2CFFB7}"/>
  <tableColumns count="1">
    <tableColumn id="1" xr3:uid="{E2E5D0BC-BA37-4471-ABD4-E150A6F21E52}" name="MDDQ"/>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3EDF76-1C17-4DB3-9023-53303C0C4F9A}" name="tbl_kycsign" displayName="tbl_kycsign" ref="G23:G24" totalsRowShown="0">
  <autoFilter ref="G23:G24" xr:uid="{09261366-691B-4AFA-8B6B-1DA39D0A7710}"/>
  <tableColumns count="1">
    <tableColumn id="1" xr3:uid="{0E34AD56-1525-4A90-ADD4-653D4EFCCF6B}" name="KYC签署指引"/>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688ECAF-E8AA-46DC-AD66-DACAABD1E6E0}" name="tbl_toqry" displayName="tbl_toqry" ref="I16:I17" totalsRowShown="0" headerRowDxfId="47" dataDxfId="45" headerRowBorderDxfId="46" tableBorderDxfId="44" totalsRowBorderDxfId="43" headerRowCellStyle="Normal 2" dataCellStyle="Normal 2">
  <autoFilter ref="I16:I17" xr:uid="{9F6210B7-8281-41B8-AB22-D4C8039648E2}"/>
  <tableColumns count="1">
    <tableColumn id="1" xr3:uid="{3E7ABAA9-F398-40A6-AEFA-59D77B739CA2}" name="PROJECT_NAME" dataDxfId="42" dataCellStyle="Normal 2">
      <calculatedColumnFormula>Input</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B0842F-9494-449F-BED5-9175F59AE633}" name="tbl_inputnilstatus" displayName="tbl_inputnilstatus" ref="B16:C17" totalsRowShown="0">
  <autoFilter ref="B16:C17" xr:uid="{CEB0842F-9494-449F-BED5-9175F59AE633}"/>
  <tableColumns count="2">
    <tableColumn id="1" xr3:uid="{984A9A03-A302-448E-9F96-872FD365BDD4}" name="Pending Status"/>
    <tableColumn id="2" xr3:uid="{B9C4C21C-B97D-4E09-B304-57647152A461}" name="Nil Status"/>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D2A094-04E9-4EBC-A401-45BC45751C1D}" name="tbl_parent" displayName="tbl_parent" ref="D16:D20" totalsRowShown="0">
  <autoFilter ref="D16:D20" xr:uid="{FED2A094-04E9-4EBC-A401-45BC45751C1D}"/>
  <tableColumns count="1">
    <tableColumn id="1" xr3:uid="{0FE141F1-49B3-4F40-872F-83BAE8801839}" name="Parent"/>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4D068D8-26BA-4DC9-96F6-375234447980}" name="tbl_emptystatus" displayName="tbl_emptystatus" ref="E16:E18" totalsRowShown="0">
  <autoFilter ref="E16:E18" xr:uid="{A4D068D8-26BA-4DC9-96F6-375234447980}"/>
  <tableColumns count="1">
    <tableColumn id="1" xr3:uid="{F88D919C-38C1-4F2B-A360-174B2348627A}" name="Column1"/>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EB93DA1-88D1-4F02-8C0D-A7BC386AC2AA}" name="tbl_bible_location" displayName="tbl_bible_location" ref="G16:G19" totalsRowShown="0" headerRowDxfId="41" dataDxfId="40" headerRowCellStyle="一般 2" dataCellStyle="一般 2">
  <autoFilter ref="G16:G19" xr:uid="{DE67F9F3-4CF2-4900-9898-D4CA531BB3CE}"/>
  <tableColumns count="1">
    <tableColumn id="1" xr3:uid="{6D25D884-6F66-4A25-9B8B-FFEAF34788B1}" name="Bible Loacation" dataDxfId="39" dataCellStyle="一般 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3C27F4D-0CF8-46AA-86A4-9823D7DF3EEA}" name="CompletedFormalities" displayName="CompletedFormalities" ref="A1:K5" tableType="queryTable" totalsRowShown="0">
  <autoFilter ref="A1:K5" xr:uid="{5E300ABA-3774-481C-8B9E-7F9CA899F34F}"/>
  <tableColumns count="11">
    <tableColumn id="1" xr3:uid="{AB0D349B-BF8A-45E0-82CB-7D0D65B497F5}" uniqueName="1" name="PRJ对账号" queryTableFieldId="16" dataDxfId="37"/>
    <tableColumn id="3" xr3:uid="{6F90DD86-CC31-4162-A6D5-70748ACED7EA}" uniqueName="3" name="PROJECT_NAME" queryTableFieldId="3" dataDxfId="36"/>
    <tableColumn id="2" xr3:uid="{A9CE8D23-C5FC-46AF-A69E-86958FBF418E}" uniqueName="2" name="定价日" queryTableFieldId="2" dataDxfId="35"/>
    <tableColumn id="4" xr3:uid="{13A1D058-F53F-4123-A78B-F557D937261C}" uniqueName="4" name="COVERAGE" queryTableFieldId="4" dataDxfId="34"/>
    <tableColumn id="5" xr3:uid="{A197B3BB-74AF-4E42-99CB-434C7DE8A303}" uniqueName="5" name="新规角色" queryTableFieldId="5" dataDxfId="33"/>
    <tableColumn id="6" xr3:uid="{4F8C1C6C-BA54-47BC-896A-E62017F485F3}" uniqueName="6" name="Mandated" queryTableFieldId="6" dataDxfId="32"/>
    <tableColumn id="7" xr3:uid="{0665B8B6-1501-49A6-9E90-EFD9164B7B8D}" uniqueName="7" name="主体简称" queryTableFieldId="18" dataDxfId="31"/>
    <tableColumn id="8" xr3:uid="{B55C521E-0F86-4A93-8F18-71BE5F11CCDA}" uniqueName="8" name="发行人" queryTableFieldId="8" dataDxfId="30"/>
    <tableColumn id="11" xr3:uid="{FA0155C2-A0E6-44EF-A200-E62C56A727BA}" uniqueName="11" name="注册成立地" queryTableFieldId="14" dataDxfId="29"/>
    <tableColumn id="9" xr3:uid="{F044815B-95BA-43EB-8E91-2768AA4DC50B}" uniqueName="9" name="KYC expiry date" queryTableFieldId="9" dataDxfId="28"/>
    <tableColumn id="10" xr3:uid="{5FD1F18E-EC7D-4B65-8415-8EBCEB1E4D34}" uniqueName="10" name="KYC Status" queryTableFieldId="20"/>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3B77D545-6C4F-4E79-BED4-21F2FF697FB5}" name="REFRESHED" displayName="REFRESHED" ref="N1:N2" tableType="queryTable" totalsRowShown="0">
  <autoFilter ref="N1:N2" xr:uid="{1CF9601E-2E57-4A5F-A2D1-A49E51FFA298}"/>
  <tableColumns count="1">
    <tableColumn id="1" xr3:uid="{3B756833-B626-44C5-A68A-AEDFD0131C62}" uniqueName="1" name="REFRESHED" queryTableFieldId="1" dataDxfId="38"/>
  </tableColumns>
  <tableStyleInfo name="Qry Source" showFirstColumn="0" showLastColumn="0" showRowStripes="1" showColumnStripes="0"/>
</table>
</file>

<file path=xl/theme/theme1.xml><?xml version="1.0" encoding="utf-8"?>
<a:theme xmlns:a="http://schemas.openxmlformats.org/drawingml/2006/main" name="Default Theme">
  <a:themeElements>
    <a:clrScheme name="BOCOMI DCM">
      <a:dk1>
        <a:srgbClr val="404040"/>
      </a:dk1>
      <a:lt1>
        <a:srgbClr val="FFFFFF"/>
      </a:lt1>
      <a:dk2>
        <a:srgbClr val="0F141E"/>
      </a:dk2>
      <a:lt2>
        <a:srgbClr val="000000"/>
      </a:lt2>
      <a:accent1>
        <a:srgbClr val="6096E6"/>
      </a:accent1>
      <a:accent2>
        <a:srgbClr val="58B6E5"/>
      </a:accent2>
      <a:accent3>
        <a:srgbClr val="56CA95"/>
      </a:accent3>
      <a:accent4>
        <a:srgbClr val="FFBA55"/>
      </a:accent4>
      <a:accent5>
        <a:srgbClr val="F18870"/>
      </a:accent5>
      <a:accent6>
        <a:srgbClr val="EC5F74"/>
      </a:accent6>
      <a:hlink>
        <a:srgbClr val="0563C1"/>
      </a:hlink>
      <a:folHlink>
        <a:srgbClr val="954D72"/>
      </a:folHlink>
    </a:clrScheme>
    <a:fontScheme name="BOCOMI DCM">
      <a:majorFont>
        <a:latin typeface="Arial"/>
        <a:ea typeface="KaiTi"/>
        <a:cs typeface=""/>
      </a:majorFont>
      <a:minorFont>
        <a:latin typeface="Arial"/>
        <a:ea typeface="KaiTi"/>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Default Theme" id="{573BDFA3-D49E-42CF-89F3-A8825A6FD6A2}" vid="{16FE46C1-4E46-473B-8E7B-C4BE128612D8}"/>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table" Target="../tables/table3.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table" Target="../tables/table1.xml"/><Relationship Id="rId5" Type="http://schemas.openxmlformats.org/officeDocument/2006/relationships/ctrlProp" Target="../ctrlProps/ctrlProp2.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12" Type="http://schemas.openxmlformats.org/officeDocument/2006/relationships/table" Target="../tables/table19.xml"/><Relationship Id="rId2" Type="http://schemas.openxmlformats.org/officeDocument/2006/relationships/table" Target="../tables/table9.xml"/><Relationship Id="rId1" Type="http://schemas.openxmlformats.org/officeDocument/2006/relationships/printerSettings" Target="../printerSettings/printerSettings3.bin"/><Relationship Id="rId6" Type="http://schemas.openxmlformats.org/officeDocument/2006/relationships/table" Target="../tables/table13.xml"/><Relationship Id="rId11" Type="http://schemas.openxmlformats.org/officeDocument/2006/relationships/table" Target="../tables/table18.xml"/><Relationship Id="rId5" Type="http://schemas.openxmlformats.org/officeDocument/2006/relationships/table" Target="../tables/table12.xml"/><Relationship Id="rId10" Type="http://schemas.openxmlformats.org/officeDocument/2006/relationships/table" Target="../tables/table17.xml"/><Relationship Id="rId4" Type="http://schemas.openxmlformats.org/officeDocument/2006/relationships/table" Target="../tables/table11.xml"/><Relationship Id="rId9"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4.bin"/><Relationship Id="rId5" Type="http://schemas.openxmlformats.org/officeDocument/2006/relationships/table" Target="../tables/table23.xml"/><Relationship Id="rId4" Type="http://schemas.openxmlformats.org/officeDocument/2006/relationships/table" Target="../tables/table2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E062-9E79-4AFD-8CA9-30172C92D5D8}">
  <sheetPr>
    <pageSetUpPr fitToPage="1"/>
  </sheetPr>
  <dimension ref="A1:T38"/>
  <sheetViews>
    <sheetView tabSelected="1" zoomScale="85" zoomScaleNormal="85" zoomScaleSheetLayoutView="85" workbookViewId="0">
      <selection activeCell="C7" sqref="C7"/>
    </sheetView>
  </sheetViews>
  <sheetFormatPr defaultRowHeight="15"/>
  <cols>
    <col min="1" max="1" width="2.125" style="102" customWidth="1"/>
    <col min="2" max="2" width="28.625" style="100" customWidth="1"/>
    <col min="3" max="3" width="53.75" style="100" customWidth="1"/>
    <col min="4" max="4" width="44.25" style="100" customWidth="1"/>
    <col min="5" max="5" width="17.125" style="100" customWidth="1"/>
    <col min="6" max="6" width="3.25" style="103" customWidth="1"/>
    <col min="7" max="7" width="13.75" style="103" customWidth="1"/>
    <col min="8" max="8" width="14" style="103" customWidth="1"/>
    <col min="9" max="9" width="39.75" style="103" customWidth="1"/>
    <col min="10" max="10" width="16.375" style="103" bestFit="1" customWidth="1"/>
    <col min="11" max="14" width="9" style="103"/>
    <col min="15" max="15" width="22" style="103" bestFit="1" customWidth="1"/>
    <col min="16" max="16" width="51.125" style="103" bestFit="1" customWidth="1"/>
    <col min="17" max="17" width="13.625" style="103" bestFit="1" customWidth="1"/>
    <col min="18" max="18" width="6.375" style="103" bestFit="1" customWidth="1"/>
    <col min="19" max="19" width="13.875" style="103" bestFit="1" customWidth="1"/>
    <col min="20" max="20" width="52.5" style="103" bestFit="1" customWidth="1"/>
    <col min="21" max="16384" width="9" style="103"/>
  </cols>
  <sheetData>
    <row r="1" spans="1:20" ht="20.25" customHeight="1">
      <c r="B1" s="124" t="str">
        <f>IF($C$4&lt;&gt;tbl_inputnilstatus[Pending Status],"Project "&amp;'KYC &amp; AML'!$C$4&amp;" - "&amp;"KYC and AML Status Report","KYC and AML Status Report")</f>
        <v>KYC and AML Status Report</v>
      </c>
      <c r="C1" s="125"/>
      <c r="D1" s="125"/>
      <c r="E1" s="126" t="s">
        <v>225</v>
      </c>
      <c r="F1" s="127"/>
      <c r="G1" s="94" t="s">
        <v>84</v>
      </c>
      <c r="I1" s="104"/>
    </row>
    <row r="2" spans="1:20" ht="20.25" customHeight="1">
      <c r="B2" s="105" t="s">
        <v>74</v>
      </c>
      <c r="C2" s="172" t="s">
        <v>96</v>
      </c>
      <c r="G2" s="123">
        <f>REFRESHED[REFRESHED]</f>
        <v>45188</v>
      </c>
      <c r="I2" s="107"/>
    </row>
    <row r="3" spans="1:20" ht="20.25" customHeight="1">
      <c r="B3" s="120" t="s">
        <v>208</v>
      </c>
      <c r="C3" s="111" t="s">
        <v>6</v>
      </c>
      <c r="D3" s="108" t="str">
        <f>IFERROR(INDEX(dd_Updator[Name],MATCH(tbl_kycidentity[[#This Row],[Column2]],dd_Updator[Updator],0)),"")</f>
        <v/>
      </c>
      <c r="G3" s="106"/>
      <c r="I3" s="107"/>
    </row>
    <row r="4" spans="1:20" s="100" customFormat="1" ht="20.25" customHeight="1">
      <c r="A4" s="102"/>
      <c r="B4" s="121" t="s">
        <v>66</v>
      </c>
      <c r="C4" s="111" t="s">
        <v>6</v>
      </c>
      <c r="D4" s="108"/>
      <c r="F4" s="103"/>
      <c r="K4" s="103"/>
      <c r="L4" s="103"/>
      <c r="R4" s="103"/>
      <c r="S4" s="103"/>
      <c r="T4" s="103"/>
    </row>
    <row r="5" spans="1:20" s="100" customFormat="1" ht="20.25" customHeight="1">
      <c r="A5" s="102"/>
      <c r="B5" s="121" t="s">
        <v>178</v>
      </c>
      <c r="C5" s="111" t="str">
        <f>IFERROR(IF(PRJNAME=tbl_inputnilstatus[Pending Status],"--",IF(PRJNAME=tbl_inputnilstatus[Pending Status],tbl_inputnilstatus[Nil Status],INDEX(CompletedFormalities[COVERAGE],MATCH($C$4,CompletedFormalities[PROJECT_NAME],0)))),"")</f>
        <v>--</v>
      </c>
      <c r="D5" s="108" t="str">
        <f>IFERROR(INDEX(CoverageMaker[CoverageMaker],MATCH(tbl_kycidentity[[#This Row],[Column2]],CoverageMaker[COVERAGE],0)),"")</f>
        <v/>
      </c>
      <c r="F5" s="103"/>
      <c r="G5" s="177" t="str">
        <f>IF(PRJNAME=tbl_inputnilstatus[Pending Status],"",KYC_Source!$G$24)</f>
        <v/>
      </c>
      <c r="H5" s="177"/>
      <c r="I5" s="177"/>
      <c r="K5" s="103"/>
      <c r="L5" s="103"/>
      <c r="R5" s="103"/>
      <c r="S5" s="103"/>
      <c r="T5" s="103"/>
    </row>
    <row r="6" spans="1:20" s="100" customFormat="1" ht="20.25" customHeight="1">
      <c r="A6" s="102"/>
      <c r="B6" s="121" t="s">
        <v>187</v>
      </c>
      <c r="C6" s="176" t="str">
        <f>IFERROR(IF(PRJNAME=tbl_inputnilstatus[Pending Status],"--",IF($C$4=tbl_inputnilstatus[Pending Status],tbl_inputnilstatus[Nil Status],INDEX(CompletedFormalities[Mandated],MATCH($C$4,CompletedFormalities[PROJECT_NAME],0)))),"")</f>
        <v>--</v>
      </c>
      <c r="D6" s="109"/>
      <c r="F6" s="103"/>
      <c r="G6" s="177"/>
      <c r="H6" s="177"/>
      <c r="I6" s="177"/>
      <c r="K6" s="103"/>
      <c r="L6" s="103"/>
      <c r="R6" s="103"/>
      <c r="S6" s="103"/>
      <c r="T6" s="103"/>
    </row>
    <row r="7" spans="1:20" s="100" customFormat="1" ht="20.25" customHeight="1">
      <c r="A7" s="102"/>
      <c r="B7" s="121" t="s">
        <v>68</v>
      </c>
      <c r="C7" s="111" t="str">
        <f>IFERROR(IF(PRJNAME=tbl_inputnilstatus[Pending Status],"--",IF($C$4=tbl_inputnilstatus[Pending Status],tbl_inputnilstatus[Nil Status],INDEX(CompletedFormalities[主体简称],MATCH($C$4,CompletedFormalities[PROJECT_NAME],0)))),"")</f>
        <v>--</v>
      </c>
      <c r="F7" s="103"/>
      <c r="G7" s="103"/>
      <c r="H7" s="103"/>
      <c r="K7" s="103"/>
      <c r="L7" s="103"/>
    </row>
    <row r="8" spans="1:20" s="100" customFormat="1" ht="20.25" customHeight="1">
      <c r="A8" s="102"/>
      <c r="B8" s="121" t="str">
        <f>tbl_clientkycstatus[[#Headers],[KYC Entity Status]]</f>
        <v>KYC Entity Status</v>
      </c>
      <c r="C8" s="111" t="str">
        <f>IFERROR(IF(PRJNAME=tbl_inputnilstatus[Pending Status],"--",IF($C$4=tbl_inputnilstatus[Pending Status],tbl_inputnilstatus[Nil Status],INDEX(#REF!,MATCH($C$4,CompletedFormalities[PROJECT_NAME],0)))),"")</f>
        <v>--</v>
      </c>
      <c r="D8" s="110" t="str">
        <f>IF(tbl_kycidentity[[#This Row],[Column2]]=KYC_Source!$C$14,"**KYC Expiry Date: "&amp;TEXT(INDEX(CompletedFormalities[KYC expiry date],MATCH('KYC &amp; AML'!$C$9,CompletedFormalities[发行人],0)),"yyyy/mm/dd"),"")</f>
        <v/>
      </c>
      <c r="F8" s="103"/>
      <c r="G8" s="103"/>
      <c r="H8" s="103"/>
      <c r="K8" s="103"/>
      <c r="L8" s="103"/>
    </row>
    <row r="9" spans="1:20" s="100" customFormat="1" ht="20.25" customHeight="1">
      <c r="A9" s="102"/>
      <c r="B9" s="121" t="s">
        <v>180</v>
      </c>
      <c r="C9" s="111" t="str">
        <f>IFERROR(INDEX(CompletedFormalities[发行人],MATCH($C$4,CompletedFormalities[PROJECT_NAME],0)),tbl_inputnilstatus[Nil Status])</f>
        <v>--</v>
      </c>
      <c r="F9" s="103"/>
      <c r="G9" s="103"/>
      <c r="H9" s="103"/>
      <c r="K9" s="103"/>
      <c r="L9" s="103"/>
    </row>
    <row r="10" spans="1:20" s="100" customFormat="1" ht="20.25" customHeight="1">
      <c r="A10" s="102"/>
      <c r="B10" s="122" t="s">
        <v>179</v>
      </c>
      <c r="C10" s="111" t="str">
        <f>IF($C$8=KYC_Source!$C$13,KYC_Source!$C$12,tbl_inputnilstatus[Nil Status])</f>
        <v>--</v>
      </c>
      <c r="F10" s="103"/>
      <c r="G10" s="103"/>
      <c r="H10" s="103"/>
      <c r="I10" s="103"/>
      <c r="J10" s="103"/>
      <c r="K10" s="103"/>
      <c r="L10" s="103"/>
    </row>
    <row r="11" spans="1:20" ht="20.25" customHeight="1">
      <c r="D11" s="112"/>
      <c r="E11" s="112"/>
      <c r="F11" s="112"/>
      <c r="G11" s="103" t="e">
        <f>IF(ISBLANK(#REF!),"",#REF!)</f>
        <v>#REF!</v>
      </c>
      <c r="H11" s="103" t="e">
        <f>IF(ISBLANK(#REF!),"",#REF!)</f>
        <v>#REF!</v>
      </c>
      <c r="Q11" s="100"/>
    </row>
    <row r="12" spans="1:20" s="113" customFormat="1" ht="20.25" customHeight="1">
      <c r="A12" s="102"/>
      <c r="B12" s="131" t="s">
        <v>172</v>
      </c>
      <c r="C12" s="132"/>
      <c r="D12" s="133"/>
      <c r="E12" s="134" t="s">
        <v>183</v>
      </c>
      <c r="F12" s="112"/>
      <c r="Q12" s="100"/>
    </row>
    <row r="13" spans="1:20" ht="20.25" customHeight="1">
      <c r="B13" s="128" t="s">
        <v>137</v>
      </c>
      <c r="C13" s="129" t="s">
        <v>141</v>
      </c>
      <c r="D13" s="129" t="s">
        <v>147</v>
      </c>
      <c r="E13" s="130" t="s">
        <v>154</v>
      </c>
      <c r="F13" s="112"/>
      <c r="Q13" s="100"/>
      <c r="R13" s="173"/>
      <c r="S13" s="173"/>
      <c r="T13" s="173"/>
    </row>
    <row r="14" spans="1:20" s="100" customFormat="1" ht="92.25" customHeight="1">
      <c r="A14" s="102">
        <v>1</v>
      </c>
      <c r="B14" s="114" t="str">
        <f>IF($C$8=KYC_Source!$C$13,VLOOKUP($C$10,KYC_Source!A:J,A14+1,FALSE),IF('KYC &amp; AML'!$C$8=KYC_Source!$C$14,KYC_Source!$Z4,KYC_Source!$B$14))</f>
        <v>--</v>
      </c>
      <c r="C14" s="115" t="str">
        <f>IFERROR(IF($C$8=KYC_Source!$C$13,INDEX(KYC_Source!N:N,MATCH('KYC &amp; AML'!B14,KYC_Source!M:M,0)),IF('KYC &amp; AML'!$C$8=KYC_Source!$C$14,INDEX(KYC_Source!AA:AA,MATCH('KYC &amp; AML'!B14,KYC_Source!Z:Z,0)),KYC_Source!$B$14)),"-")</f>
        <v>--</v>
      </c>
      <c r="D14" s="115" t="str">
        <f>IFERROR(IF($C$8=KYC_Source!$C$13,VLOOKUP($C$10,KYC_Source!P:X,A14+1,FALSE),IF('KYC &amp; AML'!$C$8=KYC_Source!$C$14,KYC_Source!$AB4,KYC_Source!$B$14)),"-")</f>
        <v>--</v>
      </c>
      <c r="E14" s="174" t="str">
        <f t="shared" ref="E14:E22" si="0">IF(B14&lt;&gt;"--",Input,null)</f>
        <v>--</v>
      </c>
      <c r="F14" s="98"/>
      <c r="R14" s="113"/>
      <c r="S14" s="113"/>
      <c r="T14" s="113"/>
    </row>
    <row r="15" spans="1:20" s="100" customFormat="1" ht="95.25" customHeight="1">
      <c r="A15" s="102">
        <f t="shared" ref="A15:A22" si="1">+A14+1</f>
        <v>2</v>
      </c>
      <c r="B15" s="114" t="str">
        <f>IF($C$8=KYC_Source!$C$13,VLOOKUP($C$10,KYC_Source!A:J,A15+1,FALSE),IF('KYC &amp; AML'!$C$8=KYC_Source!$C$14,KYC_Source!$Z5,KYC_Source!$B$14))</f>
        <v>--</v>
      </c>
      <c r="C15" s="115" t="str">
        <f>IFERROR(IF($C$8=KYC_Source!$C$13,INDEX(KYC_Source!N:N,MATCH('KYC &amp; AML'!B15,KYC_Source!M:M,0)),IF('KYC &amp; AML'!$C$8=KYC_Source!$C$14,INDEX(KYC_Source!AA:AA,MATCH('KYC &amp; AML'!B15,KYC_Source!Z:Z,0)),KYC_Source!$B$14)),"-")</f>
        <v>--</v>
      </c>
      <c r="D15" s="115" t="str">
        <f>IFERROR(IF($C$8=KYC_Source!$C$13,VLOOKUP($C$10,KYC_Source!P:X,A15+1,FALSE),IF('KYC &amp; AML'!$C$8=KYC_Source!$C$14,KYC_Source!$AB5,KYC_Source!$B$14)),"-")</f>
        <v>--</v>
      </c>
      <c r="E15" s="174" t="str">
        <f t="shared" si="0"/>
        <v>--</v>
      </c>
      <c r="F15" s="98"/>
      <c r="R15" s="113"/>
      <c r="S15" s="113"/>
      <c r="T15" s="113"/>
    </row>
    <row r="16" spans="1:20" s="100" customFormat="1" ht="82.5" customHeight="1">
      <c r="A16" s="102">
        <f t="shared" si="1"/>
        <v>3</v>
      </c>
      <c r="B16" s="114" t="str">
        <f>IF($C$8=KYC_Source!$C$13,VLOOKUP($C$10,KYC_Source!A:J,A16+1,FALSE),IF('KYC &amp; AML'!$C$8=KYC_Source!$C$14,KYC_Source!$Z6,KYC_Source!$B$14))</f>
        <v>--</v>
      </c>
      <c r="C16" s="115" t="str">
        <f>IFERROR(IF($C$8=KYC_Source!$C$13,INDEX(KYC_Source!N:N,MATCH('KYC &amp; AML'!B16,KYC_Source!M:M,0)),IF('KYC &amp; AML'!$C$8=KYC_Source!$C$14,INDEX(KYC_Source!AA:AA,MATCH('KYC &amp; AML'!B16,KYC_Source!Z:Z,0)),KYC_Source!$B$14)),"-")</f>
        <v>--</v>
      </c>
      <c r="D16" s="115" t="str">
        <f>IFERROR(IF($C$8=KYC_Source!$C$13,VLOOKUP($C$10,KYC_Source!P:X,A16+1,FALSE),IF('KYC &amp; AML'!$C$8=KYC_Source!$C$14,KYC_Source!$AB6,KYC_Source!$B$14)),"-")</f>
        <v>--</v>
      </c>
      <c r="E16" s="174" t="str">
        <f t="shared" si="0"/>
        <v>--</v>
      </c>
      <c r="F16" s="98"/>
      <c r="R16" s="103"/>
      <c r="S16" s="103"/>
      <c r="T16" s="103"/>
    </row>
    <row r="17" spans="1:20" s="100" customFormat="1" ht="82.5" customHeight="1">
      <c r="A17" s="102">
        <f t="shared" si="1"/>
        <v>4</v>
      </c>
      <c r="B17" s="114" t="str">
        <f>IF($C$8=KYC_Source!$C$13,VLOOKUP($C$10,KYC_Source!A:J,A17+1,FALSE),IF('KYC &amp; AML'!$C$8=KYC_Source!$C$14,KYC_Source!$Z7,KYC_Source!$B$14))</f>
        <v>--</v>
      </c>
      <c r="C17" s="115" t="str">
        <f>IFERROR(IF($C$8=KYC_Source!$C$13,INDEX(KYC_Source!N:N,MATCH('KYC &amp; AML'!B17,KYC_Source!M:M,0)),IF('KYC &amp; AML'!$C$8=KYC_Source!$C$14,INDEX(KYC_Source!AA:AA,MATCH('KYC &amp; AML'!B17,KYC_Source!Z:Z,0)),KYC_Source!$B$14)),"-")</f>
        <v>--</v>
      </c>
      <c r="D17" s="115" t="str">
        <f>IFERROR(IF($C$8=KYC_Source!$C$13,VLOOKUP($C$10,KYC_Source!P:X,A17+1,FALSE),IF('KYC &amp; AML'!$C$8=KYC_Source!$C$14,KYC_Source!$AB7,KYC_Source!$B$14)),"-")</f>
        <v>--</v>
      </c>
      <c r="E17" s="174" t="str">
        <f t="shared" si="0"/>
        <v>--</v>
      </c>
      <c r="F17" s="98"/>
    </row>
    <row r="18" spans="1:20" s="100" customFormat="1" ht="82.5" customHeight="1">
      <c r="A18" s="102">
        <f t="shared" si="1"/>
        <v>5</v>
      </c>
      <c r="B18" s="114" t="str">
        <f>IF($C$8=KYC_Source!$C$13,VLOOKUP($C$10,KYC_Source!A:J,A18+1,FALSE),IF('KYC &amp; AML'!$C$8=KYC_Source!$C$14,KYC_Source!$Z8,KYC_Source!$B$14))</f>
        <v>--</v>
      </c>
      <c r="C18" s="115" t="str">
        <f>IFERROR(IF($C$8=KYC_Source!$C$13,INDEX(KYC_Source!N:N,MATCH('KYC &amp; AML'!B18,KYC_Source!M:M,0)),IF('KYC &amp; AML'!$C$8=KYC_Source!$C$14,INDEX(KYC_Source!AA:AA,MATCH('KYC &amp; AML'!B18,KYC_Source!Z:Z,0)),KYC_Source!$B$14)),"-")</f>
        <v>--</v>
      </c>
      <c r="D18" s="115" t="str">
        <f>IFERROR(IF($C$8=KYC_Source!$C$13,VLOOKUP($C$10,KYC_Source!P:X,A18+1,FALSE),IF('KYC &amp; AML'!$C$8=KYC_Source!$C$14,KYC_Source!$AB8,KYC_Source!$B$14)),"-")</f>
        <v>--</v>
      </c>
      <c r="E18" s="174" t="str">
        <f t="shared" si="0"/>
        <v>--</v>
      </c>
      <c r="F18" s="98"/>
      <c r="G18" s="116"/>
    </row>
    <row r="19" spans="1:20" s="100" customFormat="1" ht="82.5" customHeight="1">
      <c r="A19" s="102">
        <f t="shared" si="1"/>
        <v>6</v>
      </c>
      <c r="B19" s="114" t="str">
        <f>IF($C$8=KYC_Source!$C$13,VLOOKUP($C$10,KYC_Source!A:J,A19+1,FALSE),IF('KYC &amp; AML'!$C$8=KYC_Source!$C$14,KYC_Source!$Z9,KYC_Source!$B$14))</f>
        <v>--</v>
      </c>
      <c r="C19" s="115" t="str">
        <f>IFERROR(IF($C$8=KYC_Source!$C$13,INDEX(KYC_Source!N:N,MATCH('KYC &amp; AML'!B19,KYC_Source!M:M,0)),IF('KYC &amp; AML'!$C$8=KYC_Source!$C$14,INDEX(KYC_Source!AA:AA,MATCH('KYC &amp; AML'!B19,KYC_Source!Z:Z,0)),KYC_Source!$B$14)),"-")</f>
        <v>--</v>
      </c>
      <c r="D19" s="115" t="str">
        <f>IFERROR(IF($C$8=KYC_Source!$C$13,VLOOKUP($C$10,KYC_Source!P:X,A19+1,FALSE),IF('KYC &amp; AML'!$C$8=KYC_Source!$C$14,KYC_Source!$AB9,KYC_Source!$B$14)),"-")</f>
        <v>--</v>
      </c>
      <c r="E19" s="174" t="str">
        <f t="shared" si="0"/>
        <v>--</v>
      </c>
      <c r="F19" s="98"/>
    </row>
    <row r="20" spans="1:20" s="100" customFormat="1" ht="82.5" customHeight="1">
      <c r="A20" s="102">
        <f t="shared" si="1"/>
        <v>7</v>
      </c>
      <c r="B20" s="114" t="str">
        <f>IF($C$8=KYC_Source!$C$13,VLOOKUP($C$10,KYC_Source!A:J,A20+1,FALSE),IF('KYC &amp; AML'!$C$8=KYC_Source!$C$14,KYC_Source!$Z10,KYC_Source!$B$14))</f>
        <v>--</v>
      </c>
      <c r="C20" s="115" t="str">
        <f>IFERROR(IF($C$8=KYC_Source!$C$13,INDEX(KYC_Source!N:N,MATCH('KYC &amp; AML'!B20,KYC_Source!M:M,0)),IF('KYC &amp; AML'!$C$8=KYC_Source!$C$14,INDEX(KYC_Source!AA:AA,MATCH('KYC &amp; AML'!B20,KYC_Source!Z:Z,0)),KYC_Source!$B$14)),"-")</f>
        <v>--</v>
      </c>
      <c r="D20" s="115" t="str">
        <f>IFERROR(IF($C$8=KYC_Source!$C$13,VLOOKUP($C$10,KYC_Source!P:X,A20+1,FALSE),IF('KYC &amp; AML'!$C$8=KYC_Source!$C$14,KYC_Source!$AB10,KYC_Source!$B$14)),"-")</f>
        <v>--</v>
      </c>
      <c r="E20" s="174" t="str">
        <f t="shared" si="0"/>
        <v>--</v>
      </c>
      <c r="F20" s="98"/>
    </row>
    <row r="21" spans="1:20" s="100" customFormat="1" ht="82.5" customHeight="1">
      <c r="A21" s="102">
        <f t="shared" si="1"/>
        <v>8</v>
      </c>
      <c r="B21" s="114" t="str">
        <f>IF($C$8=KYC_Source!$C$13,VLOOKUP($C$10,KYC_Source!A:J,A21+1,FALSE),IF('KYC &amp; AML'!$C$8=KYC_Source!$C$14,KYC_Source!$Z11,KYC_Source!$B$14))</f>
        <v>--</v>
      </c>
      <c r="C21" s="115" t="str">
        <f>IFERROR(IF($C$8=KYC_Source!$C$13,INDEX(KYC_Source!N:N,MATCH('KYC &amp; AML'!B21,KYC_Source!M:M,0)),IF('KYC &amp; AML'!$C$8=KYC_Source!$C$14,INDEX(KYC_Source!AA:AA,MATCH('KYC &amp; AML'!B21,KYC_Source!Z:Z,0)),KYC_Source!$B$14)),"-")</f>
        <v>--</v>
      </c>
      <c r="D21" s="115" t="str">
        <f>IFERROR(IF($C$8=KYC_Source!$C$13,VLOOKUP($C$10,KYC_Source!P:X,A21+1,FALSE),IF('KYC &amp; AML'!$C$8=KYC_Source!$C$14,KYC_Source!$AB11,KYC_Source!$B$14)),"-")</f>
        <v>--</v>
      </c>
      <c r="E21" s="174" t="str">
        <f t="shared" si="0"/>
        <v>--</v>
      </c>
      <c r="F21" s="98"/>
    </row>
    <row r="22" spans="1:20" s="100" customFormat="1" ht="82.5" customHeight="1">
      <c r="A22" s="102">
        <f t="shared" si="1"/>
        <v>9</v>
      </c>
      <c r="B22" s="114" t="str">
        <f>IF($C$8=KYC_Source!$C$13,VLOOKUP($C$10,KYC_Source!A:J,A22+1,FALSE),IF('KYC &amp; AML'!$C$8=KYC_Source!$C$14,KYC_Source!$Z12,KYC_Source!$B$14))</f>
        <v>--</v>
      </c>
      <c r="C22" s="115" t="str">
        <f>IFERROR(IF($C$8=KYC_Source!$C$13,INDEX(KYC_Source!N:N,MATCH('KYC &amp; AML'!B22,KYC_Source!M:M,0)),IF('KYC &amp; AML'!$C$8=KYC_Source!$C$14,INDEX(KYC_Source!AA:AA,MATCH('KYC &amp; AML'!B22,KYC_Source!Z:Z,0)),KYC_Source!$B$14)),"-")</f>
        <v>--</v>
      </c>
      <c r="D22" s="115" t="str">
        <f>IFERROR(IF($C$8=KYC_Source!$C$13,VLOOKUP($C$10,KYC_Source!P:X,A22+1,FALSE),IF('KYC &amp; AML'!$C$8=KYC_Source!$C$14,KYC_Source!$AB12,KYC_Source!$B$14)),"-")</f>
        <v>--</v>
      </c>
      <c r="E22" s="174" t="str">
        <f t="shared" si="0"/>
        <v>--</v>
      </c>
      <c r="F22" s="98"/>
    </row>
    <row r="23" spans="1:20" ht="69.95" customHeight="1">
      <c r="B23" s="178" t="s">
        <v>224</v>
      </c>
      <c r="C23" s="178"/>
      <c r="D23" s="136" t="s">
        <v>226</v>
      </c>
      <c r="E23" s="98"/>
      <c r="F23" s="112"/>
      <c r="H23" s="100"/>
      <c r="R23" s="100"/>
      <c r="S23" s="100"/>
      <c r="T23" s="100"/>
    </row>
    <row r="24" spans="1:20" s="113" customFormat="1" ht="30" customHeight="1">
      <c r="A24" s="102"/>
      <c r="B24" s="117" t="s">
        <v>173</v>
      </c>
      <c r="C24" s="135" t="s">
        <v>74</v>
      </c>
      <c r="D24" s="99"/>
      <c r="E24" s="99"/>
      <c r="F24" s="112"/>
      <c r="H24" s="100"/>
      <c r="R24" s="100"/>
      <c r="S24" s="100"/>
      <c r="T24" s="100"/>
    </row>
    <row r="25" spans="1:20" ht="30" customHeight="1">
      <c r="A25" s="102">
        <v>1</v>
      </c>
      <c r="B25" s="118" t="s">
        <v>202</v>
      </c>
      <c r="C25" s="175" t="s">
        <v>6</v>
      </c>
      <c r="D25" s="137" t="str">
        <f>"                        Maker: "&amp;IF($D$5="","",$D$5&amp;"、")&amp;$D$3</f>
        <v xml:space="preserve">                        Maker: </v>
      </c>
      <c r="E25" s="137"/>
      <c r="F25" s="112"/>
      <c r="H25" s="100"/>
      <c r="R25" s="113"/>
      <c r="S25" s="113"/>
      <c r="T25" s="113"/>
    </row>
    <row r="26" spans="1:20" ht="30" customHeight="1">
      <c r="A26" s="102">
        <v>2</v>
      </c>
      <c r="B26" s="118" t="s">
        <v>181</v>
      </c>
      <c r="C26" s="175" t="str">
        <f>IF($C$8=KYC_Source!$C$14,'KYC &amp; AML'!$E$14,Input)</f>
        <v>[DCM填写]</v>
      </c>
      <c r="E26" s="138"/>
      <c r="F26" s="112"/>
      <c r="H26" s="100"/>
    </row>
    <row r="27" spans="1:20" ht="30" customHeight="1">
      <c r="A27" s="102">
        <v>3</v>
      </c>
      <c r="B27" s="119" t="s">
        <v>174</v>
      </c>
      <c r="C27" s="175" t="s">
        <v>6</v>
      </c>
      <c r="D27" s="101"/>
      <c r="E27" s="139"/>
      <c r="F27" s="112"/>
    </row>
    <row r="28" spans="1:20" ht="30" customHeight="1">
      <c r="A28" s="102">
        <v>4</v>
      </c>
      <c r="B28" s="119" t="s">
        <v>175</v>
      </c>
      <c r="C28" s="175" t="s">
        <v>6</v>
      </c>
      <c r="D28" s="137" t="s">
        <v>222</v>
      </c>
      <c r="E28" s="98"/>
      <c r="F28" s="112"/>
    </row>
    <row r="29" spans="1:20" ht="30" customHeight="1">
      <c r="A29" s="102">
        <v>5</v>
      </c>
      <c r="B29" s="119" t="s">
        <v>176</v>
      </c>
      <c r="C29" s="175" t="s">
        <v>6</v>
      </c>
      <c r="D29" s="98"/>
      <c r="E29" s="98"/>
      <c r="F29" s="112"/>
    </row>
    <row r="30" spans="1:20" ht="30" customHeight="1">
      <c r="A30" s="102">
        <v>6</v>
      </c>
      <c r="B30" s="119" t="s">
        <v>177</v>
      </c>
      <c r="C30" s="175" t="s">
        <v>6</v>
      </c>
      <c r="D30" s="101"/>
      <c r="E30" s="140"/>
      <c r="F30" s="112"/>
    </row>
    <row r="31" spans="1:20">
      <c r="B31" s="80" t="s">
        <v>182</v>
      </c>
      <c r="C31" s="108"/>
      <c r="D31" s="137" t="s">
        <v>221</v>
      </c>
      <c r="E31" s="98"/>
      <c r="F31" s="112"/>
    </row>
    <row r="32" spans="1:20" s="100" customFormat="1">
      <c r="A32" s="102"/>
      <c r="C32" s="108"/>
      <c r="F32" s="103"/>
      <c r="G32" s="103"/>
      <c r="H32" s="103"/>
      <c r="I32" s="103"/>
      <c r="J32" s="103"/>
      <c r="K32" s="103"/>
      <c r="L32" s="103"/>
    </row>
    <row r="33" spans="1:20" s="100" customFormat="1">
      <c r="A33" s="102"/>
      <c r="C33" s="108"/>
      <c r="F33" s="103"/>
      <c r="G33" s="103"/>
      <c r="H33" s="103"/>
      <c r="I33" s="103"/>
      <c r="J33" s="103"/>
      <c r="K33" s="103"/>
      <c r="L33" s="103"/>
    </row>
    <row r="34" spans="1:20" s="100" customFormat="1">
      <c r="A34" s="102"/>
      <c r="C34" s="108"/>
      <c r="F34" s="103"/>
      <c r="G34" s="103"/>
      <c r="H34" s="103"/>
      <c r="I34" s="103"/>
      <c r="J34" s="103"/>
      <c r="K34" s="103"/>
      <c r="L34" s="103"/>
    </row>
    <row r="35" spans="1:20" s="100" customFormat="1">
      <c r="A35" s="102"/>
      <c r="C35" s="108"/>
      <c r="F35" s="103"/>
      <c r="G35" s="103"/>
      <c r="H35" s="103"/>
      <c r="I35" s="103"/>
      <c r="J35" s="103"/>
      <c r="K35" s="103"/>
      <c r="L35" s="103"/>
    </row>
    <row r="36" spans="1:20">
      <c r="R36" s="100"/>
      <c r="S36" s="100"/>
      <c r="T36" s="100"/>
    </row>
    <row r="37" spans="1:20">
      <c r="R37" s="100"/>
      <c r="S37" s="100"/>
      <c r="T37" s="100"/>
    </row>
    <row r="38" spans="1:20">
      <c r="R38" s="100"/>
      <c r="S38" s="100"/>
      <c r="T38" s="100"/>
    </row>
  </sheetData>
  <sheetProtection algorithmName="SHA-512" hashValue="EqPHgsdQ7WGD3W16G/Zpga6fNKMnmEeyiVhZqgLRacdfJgnaIXrqFA31HOOOKgm7V2/DdiyBrY2JrOIJaJaoeQ==" saltValue="WIMtoZ6K8UpcBv1qVabu9Q==" spinCount="100000" sheet="1" objects="1" scenarios="1"/>
  <protectedRanges>
    <protectedRange algorithmName="SHA-512" hashValue="Pf7Uf5kuHiRQR4UpVuEtoQ8GQYSxeAfq27AeM1k9QEIdAsi9qGoqRde7nGaVLzWyqY8vLG+9I4E7nsIG03LTWw==" saltValue="Jmswd1IJ+szi/ovt3zniYw==" spinCount="100000" sqref="E14:E22" name="Status"/>
  </protectedRanges>
  <mergeCells count="2">
    <mergeCell ref="G5:I6"/>
    <mergeCell ref="B23:C23"/>
  </mergeCells>
  <conditionalFormatting sqref="B1">
    <cfRule type="containsText" dxfId="24" priority="11" operator="containsText" text="Project">
      <formula>NOT(ISERROR(SEARCH("Project",B1)))</formula>
    </cfRule>
  </conditionalFormatting>
  <conditionalFormatting sqref="G5:I6">
    <cfRule type="containsText" dxfId="23" priority="6" operator="containsText" text="vF">
      <formula>NOT(ISERROR(SEARCH("vF",G5)))</formula>
    </cfRule>
  </conditionalFormatting>
  <dataValidations count="7">
    <dataValidation type="list" allowBlank="1" showInputMessage="1" showErrorMessage="1" sqref="C27:C30" xr:uid="{A9B6A952-AFAB-4DE5-A3DE-728C6FC5E10D}">
      <formula1>dd_status</formula1>
    </dataValidation>
    <dataValidation allowBlank="1" showErrorMessage="1" sqref="C7" xr:uid="{81C1636B-CAD6-4AA1-A435-07DD917299C9}"/>
    <dataValidation allowBlank="1" showInputMessage="1" sqref="B8:B9" xr:uid="{C6200FD9-5B52-4FE0-BACC-D2729E6E8624}"/>
    <dataValidation operator="greaterThan" allowBlank="1" promptTitle="23年至今适用" prompt="YYYY/MM/DD" sqref="C6" xr:uid="{27528F6F-36E0-446D-9993-3AD6A228226B}"/>
    <dataValidation type="list" operator="greaterThan" allowBlank="1" showInputMessage="1" promptTitle="Select from dropdown" prompt="1) 含台账未完成KYC项目_x000a_2) 可Ctrl+Alt+F5刷新_x000a_3) 同一主体仅显示较早一笔" sqref="C4" xr:uid="{857F3D51-135D-4614-8F5E-69FBBF60008C}">
      <formula1>dd_todo</formula1>
    </dataValidation>
    <dataValidation type="list" showInputMessage="1" showErrorMessage="1" sqref="C4" xr:uid="{480B9A2E-42FD-4D5D-8CC2-14B78A154D0B}">
      <formula1>dd_tbl_parent</formula1>
    </dataValidation>
    <dataValidation type="list" allowBlank="1" showInputMessage="1" showErrorMessage="1" sqref="C3" xr:uid="{8EC4CF99-D8BD-49C1-B447-EDB6E177B708}">
      <formula1>dd_initials</formula1>
    </dataValidation>
  </dataValidations>
  <printOptions horizontalCentered="1" verticalCentered="1"/>
  <pageMargins left="0.5" right="0.5" top="0.5" bottom="0.5" header="0.3" footer="0.3"/>
  <pageSetup paperSize="9" scale="58" orientation="portrait" r:id="rId1"/>
  <headerFooter>
    <oddHeader xml:space="preserve">&amp;L&amp;"-,Bold"&amp;U
&amp;R&amp;12Date:&amp;K0000FF&amp;D&amp;8&amp;K01+000
&amp;"-,Italic"&amp;Z&amp;F    </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3075" r:id="rId4" name="Group Box 3">
              <controlPr defaultSize="0" autoFill="0" autoPict="0">
                <anchor moveWithCells="1">
                  <from>
                    <xdr:col>2</xdr:col>
                    <xdr:colOff>66675</xdr:colOff>
                    <xdr:row>31</xdr:row>
                    <xdr:rowOff>95250</xdr:rowOff>
                  </from>
                  <to>
                    <xdr:col>2</xdr:col>
                    <xdr:colOff>2171700</xdr:colOff>
                    <xdr:row>32</xdr:row>
                    <xdr:rowOff>47625</xdr:rowOff>
                  </to>
                </anchor>
              </controlPr>
            </control>
          </mc:Choice>
        </mc:AlternateContent>
        <mc:AlternateContent xmlns:mc="http://schemas.openxmlformats.org/markup-compatibility/2006">
          <mc:Choice Requires="x14">
            <control shapeId="3077" r:id="rId5" name="Group Box 5">
              <controlPr defaultSize="0" autoFill="0" autoPict="0">
                <anchor moveWithCells="1">
                  <from>
                    <xdr:col>2</xdr:col>
                    <xdr:colOff>0</xdr:colOff>
                    <xdr:row>31</xdr:row>
                    <xdr:rowOff>0</xdr:rowOff>
                  </from>
                  <to>
                    <xdr:col>2</xdr:col>
                    <xdr:colOff>2486025</xdr:colOff>
                    <xdr:row>32</xdr:row>
                    <xdr:rowOff>38100</xdr:rowOff>
                  </to>
                </anchor>
              </controlPr>
            </control>
          </mc:Choice>
        </mc:AlternateContent>
        <mc:AlternateContent xmlns:mc="http://schemas.openxmlformats.org/markup-compatibility/2006">
          <mc:Choice Requires="x14">
            <control shapeId="3073" r:id="rId6" name="Group Box 1">
              <controlPr defaultSize="0" autoFill="0" autoPict="0" altText="">
                <anchor moveWithCells="1">
                  <from>
                    <xdr:col>1</xdr:col>
                    <xdr:colOff>1800225</xdr:colOff>
                    <xdr:row>31</xdr:row>
                    <xdr:rowOff>0</xdr:rowOff>
                  </from>
                  <to>
                    <xdr:col>2</xdr:col>
                    <xdr:colOff>2524125</xdr:colOff>
                    <xdr:row>31</xdr:row>
                    <xdr:rowOff>123825</xdr:rowOff>
                  </to>
                </anchor>
              </controlPr>
            </control>
          </mc:Choice>
        </mc:AlternateContent>
        <mc:AlternateContent xmlns:mc="http://schemas.openxmlformats.org/markup-compatibility/2006">
          <mc:Choice Requires="x14">
            <control shapeId="3074" r:id="rId7" name="Group Box 2">
              <controlPr defaultSize="0" autoFill="0" autoPict="0">
                <anchor moveWithCells="1">
                  <from>
                    <xdr:col>2</xdr:col>
                    <xdr:colOff>28575</xdr:colOff>
                    <xdr:row>31</xdr:row>
                    <xdr:rowOff>0</xdr:rowOff>
                  </from>
                  <to>
                    <xdr:col>2</xdr:col>
                    <xdr:colOff>2200275</xdr:colOff>
                    <xdr:row>31</xdr:row>
                    <xdr:rowOff>123825</xdr:rowOff>
                  </to>
                </anchor>
              </controlPr>
            </control>
          </mc:Choice>
        </mc:AlternateContent>
        <mc:AlternateContent xmlns:mc="http://schemas.openxmlformats.org/markup-compatibility/2006">
          <mc:Choice Requires="x14">
            <control shapeId="3131" r:id="rId8" name="Group Box 59">
              <controlPr defaultSize="0" autoFill="0" autoPict="0" altText="">
                <anchor moveWithCells="1">
                  <from>
                    <xdr:col>1</xdr:col>
                    <xdr:colOff>1800225</xdr:colOff>
                    <xdr:row>31</xdr:row>
                    <xdr:rowOff>0</xdr:rowOff>
                  </from>
                  <to>
                    <xdr:col>2</xdr:col>
                    <xdr:colOff>2524125</xdr:colOff>
                    <xdr:row>31</xdr:row>
                    <xdr:rowOff>76200</xdr:rowOff>
                  </to>
                </anchor>
              </controlPr>
            </control>
          </mc:Choice>
        </mc:AlternateContent>
        <mc:AlternateContent xmlns:mc="http://schemas.openxmlformats.org/markup-compatibility/2006">
          <mc:Choice Requires="x14">
            <control shapeId="3132" r:id="rId9" name="Group Box 60">
              <controlPr defaultSize="0" autoFill="0" autoPict="0">
                <anchor moveWithCells="1">
                  <from>
                    <xdr:col>2</xdr:col>
                    <xdr:colOff>28575</xdr:colOff>
                    <xdr:row>31</xdr:row>
                    <xdr:rowOff>0</xdr:rowOff>
                  </from>
                  <to>
                    <xdr:col>2</xdr:col>
                    <xdr:colOff>2200275</xdr:colOff>
                    <xdr:row>31</xdr:row>
                    <xdr:rowOff>76200</xdr:rowOff>
                  </to>
                </anchor>
              </controlPr>
            </control>
          </mc:Choice>
        </mc:AlternateContent>
        <mc:AlternateContent xmlns:mc="http://schemas.openxmlformats.org/markup-compatibility/2006">
          <mc:Choice Requires="x14">
            <control shapeId="3076" r:id="rId10" name="Group Box 4">
              <controlPr defaultSize="0" autoFill="0" autoPict="0">
                <anchor moveWithCells="1">
                  <from>
                    <xdr:col>2</xdr:col>
                    <xdr:colOff>38100</xdr:colOff>
                    <xdr:row>24</xdr:row>
                    <xdr:rowOff>0</xdr:rowOff>
                  </from>
                  <to>
                    <xdr:col>2</xdr:col>
                    <xdr:colOff>2362200</xdr:colOff>
                    <xdr:row>24</xdr:row>
                    <xdr:rowOff>152400</xdr:rowOff>
                  </to>
                </anchor>
              </controlPr>
            </control>
          </mc:Choice>
        </mc:AlternateContent>
        <mc:AlternateContent xmlns:mc="http://schemas.openxmlformats.org/markup-compatibility/2006">
          <mc:Choice Requires="x14">
            <control shapeId="3078" r:id="rId11" name="Group Box 6">
              <controlPr defaultSize="0" autoFill="0" autoPict="0">
                <anchor moveWithCells="1">
                  <from>
                    <xdr:col>2</xdr:col>
                    <xdr:colOff>38100</xdr:colOff>
                    <xdr:row>24</xdr:row>
                    <xdr:rowOff>142875</xdr:rowOff>
                  </from>
                  <to>
                    <xdr:col>2</xdr:col>
                    <xdr:colOff>2362200</xdr:colOff>
                    <xdr:row>24</xdr:row>
                    <xdr:rowOff>304800</xdr:rowOff>
                  </to>
                </anchor>
              </controlPr>
            </control>
          </mc:Choice>
        </mc:AlternateContent>
        <mc:AlternateContent xmlns:mc="http://schemas.openxmlformats.org/markup-compatibility/2006">
          <mc:Choice Requires="x14">
            <control shapeId="3079" r:id="rId12" name="Group Box 7">
              <controlPr defaultSize="0" autoFill="0" autoPict="0">
                <anchor moveWithCells="1">
                  <from>
                    <xdr:col>2</xdr:col>
                    <xdr:colOff>38100</xdr:colOff>
                    <xdr:row>25</xdr:row>
                    <xdr:rowOff>142875</xdr:rowOff>
                  </from>
                  <to>
                    <xdr:col>2</xdr:col>
                    <xdr:colOff>2362200</xdr:colOff>
                    <xdr:row>25</xdr:row>
                    <xdr:rowOff>304800</xdr:rowOff>
                  </to>
                </anchor>
              </controlPr>
            </control>
          </mc:Choice>
        </mc:AlternateContent>
        <mc:AlternateContent xmlns:mc="http://schemas.openxmlformats.org/markup-compatibility/2006">
          <mc:Choice Requires="x14">
            <control shapeId="3080" r:id="rId13" name="Group Box 8">
              <controlPr defaultSize="0" autoFill="0" autoPict="0">
                <anchor moveWithCells="1">
                  <from>
                    <xdr:col>2</xdr:col>
                    <xdr:colOff>38100</xdr:colOff>
                    <xdr:row>26</xdr:row>
                    <xdr:rowOff>142875</xdr:rowOff>
                  </from>
                  <to>
                    <xdr:col>2</xdr:col>
                    <xdr:colOff>2362200</xdr:colOff>
                    <xdr:row>26</xdr:row>
                    <xdr:rowOff>304800</xdr:rowOff>
                  </to>
                </anchor>
              </controlPr>
            </control>
          </mc:Choice>
        </mc:AlternateContent>
        <mc:AlternateContent xmlns:mc="http://schemas.openxmlformats.org/markup-compatibility/2006">
          <mc:Choice Requires="x14">
            <control shapeId="3081" r:id="rId14" name="Group Box 9">
              <controlPr defaultSize="0" autoFill="0" autoPict="0">
                <anchor moveWithCells="1">
                  <from>
                    <xdr:col>2</xdr:col>
                    <xdr:colOff>38100</xdr:colOff>
                    <xdr:row>27</xdr:row>
                    <xdr:rowOff>142875</xdr:rowOff>
                  </from>
                  <to>
                    <xdr:col>2</xdr:col>
                    <xdr:colOff>2362200</xdr:colOff>
                    <xdr:row>27</xdr:row>
                    <xdr:rowOff>304800</xdr:rowOff>
                  </to>
                </anchor>
              </controlPr>
            </control>
          </mc:Choice>
        </mc:AlternateContent>
        <mc:AlternateContent xmlns:mc="http://schemas.openxmlformats.org/markup-compatibility/2006">
          <mc:Choice Requires="x14">
            <control shapeId="3082" r:id="rId15" name="Group Box 10">
              <controlPr defaultSize="0" autoFill="0" autoPict="0">
                <anchor moveWithCells="1">
                  <from>
                    <xdr:col>2</xdr:col>
                    <xdr:colOff>38100</xdr:colOff>
                    <xdr:row>28</xdr:row>
                    <xdr:rowOff>142875</xdr:rowOff>
                  </from>
                  <to>
                    <xdr:col>2</xdr:col>
                    <xdr:colOff>2362200</xdr:colOff>
                    <xdr:row>28</xdr:row>
                    <xdr:rowOff>304800</xdr:rowOff>
                  </to>
                </anchor>
              </controlPr>
            </control>
          </mc:Choice>
        </mc:AlternateContent>
        <mc:AlternateContent xmlns:mc="http://schemas.openxmlformats.org/markup-compatibility/2006">
          <mc:Choice Requires="x14">
            <control shapeId="3083" r:id="rId16" name="Group Box 11">
              <controlPr defaultSize="0" autoFill="0" autoPict="0">
                <anchor moveWithCells="1">
                  <from>
                    <xdr:col>2</xdr:col>
                    <xdr:colOff>38100</xdr:colOff>
                    <xdr:row>25</xdr:row>
                    <xdr:rowOff>142875</xdr:rowOff>
                  </from>
                  <to>
                    <xdr:col>2</xdr:col>
                    <xdr:colOff>2362200</xdr:colOff>
                    <xdr:row>25</xdr:row>
                    <xdr:rowOff>304800</xdr:rowOff>
                  </to>
                </anchor>
              </controlPr>
            </control>
          </mc:Choice>
        </mc:AlternateContent>
        <mc:AlternateContent xmlns:mc="http://schemas.openxmlformats.org/markup-compatibility/2006">
          <mc:Choice Requires="x14">
            <control shapeId="3084" r:id="rId17" name="Group Box 12">
              <controlPr defaultSize="0" autoFill="0" autoPict="0">
                <anchor moveWithCells="1">
                  <from>
                    <xdr:col>2</xdr:col>
                    <xdr:colOff>38100</xdr:colOff>
                    <xdr:row>24</xdr:row>
                    <xdr:rowOff>0</xdr:rowOff>
                  </from>
                  <to>
                    <xdr:col>2</xdr:col>
                    <xdr:colOff>2362200</xdr:colOff>
                    <xdr:row>24</xdr:row>
                    <xdr:rowOff>152400</xdr:rowOff>
                  </to>
                </anchor>
              </controlPr>
            </control>
          </mc:Choice>
        </mc:AlternateContent>
        <mc:AlternateContent xmlns:mc="http://schemas.openxmlformats.org/markup-compatibility/2006">
          <mc:Choice Requires="x14">
            <control shapeId="3085" r:id="rId18" name="Group Box 13">
              <controlPr defaultSize="0" autoFill="0" autoPict="0">
                <anchor moveWithCells="1">
                  <from>
                    <xdr:col>2</xdr:col>
                    <xdr:colOff>76200</xdr:colOff>
                    <xdr:row>25</xdr:row>
                    <xdr:rowOff>0</xdr:rowOff>
                  </from>
                  <to>
                    <xdr:col>2</xdr:col>
                    <xdr:colOff>2962275</xdr:colOff>
                    <xdr:row>25</xdr:row>
                    <xdr:rowOff>266700</xdr:rowOff>
                  </to>
                </anchor>
              </controlPr>
            </control>
          </mc:Choice>
        </mc:AlternateContent>
        <mc:AlternateContent xmlns:mc="http://schemas.openxmlformats.org/markup-compatibility/2006">
          <mc:Choice Requires="x14">
            <control shapeId="3086" r:id="rId19" name="Group Box 14">
              <controlPr defaultSize="0" autoFill="0" autoPict="0">
                <anchor moveWithCells="1">
                  <from>
                    <xdr:col>2</xdr:col>
                    <xdr:colOff>38100</xdr:colOff>
                    <xdr:row>26</xdr:row>
                    <xdr:rowOff>142875</xdr:rowOff>
                  </from>
                  <to>
                    <xdr:col>2</xdr:col>
                    <xdr:colOff>2362200</xdr:colOff>
                    <xdr:row>26</xdr:row>
                    <xdr:rowOff>304800</xdr:rowOff>
                  </to>
                </anchor>
              </controlPr>
            </control>
          </mc:Choice>
        </mc:AlternateContent>
        <mc:AlternateContent xmlns:mc="http://schemas.openxmlformats.org/markup-compatibility/2006">
          <mc:Choice Requires="x14">
            <control shapeId="3087" r:id="rId20" name="Group Box 15">
              <controlPr defaultSize="0" autoFill="0" autoPict="0">
                <anchor moveWithCells="1">
                  <from>
                    <xdr:col>2</xdr:col>
                    <xdr:colOff>38100</xdr:colOff>
                    <xdr:row>26</xdr:row>
                    <xdr:rowOff>142875</xdr:rowOff>
                  </from>
                  <to>
                    <xdr:col>2</xdr:col>
                    <xdr:colOff>2362200</xdr:colOff>
                    <xdr:row>26</xdr:row>
                    <xdr:rowOff>304800</xdr:rowOff>
                  </to>
                </anchor>
              </controlPr>
            </control>
          </mc:Choice>
        </mc:AlternateContent>
        <mc:AlternateContent xmlns:mc="http://schemas.openxmlformats.org/markup-compatibility/2006">
          <mc:Choice Requires="x14">
            <control shapeId="3088" r:id="rId21" name="Group Box 16">
              <controlPr defaultSize="0" autoFill="0" autoPict="0">
                <anchor moveWithCells="1">
                  <from>
                    <xdr:col>2</xdr:col>
                    <xdr:colOff>76200</xdr:colOff>
                    <xdr:row>26</xdr:row>
                    <xdr:rowOff>0</xdr:rowOff>
                  </from>
                  <to>
                    <xdr:col>2</xdr:col>
                    <xdr:colOff>2962275</xdr:colOff>
                    <xdr:row>26</xdr:row>
                    <xdr:rowOff>266700</xdr:rowOff>
                  </to>
                </anchor>
              </controlPr>
            </control>
          </mc:Choice>
        </mc:AlternateContent>
        <mc:AlternateContent xmlns:mc="http://schemas.openxmlformats.org/markup-compatibility/2006">
          <mc:Choice Requires="x14">
            <control shapeId="3089" r:id="rId22" name="Group Box 17">
              <controlPr defaultSize="0" autoFill="0" autoPict="0">
                <anchor moveWithCells="1">
                  <from>
                    <xdr:col>2</xdr:col>
                    <xdr:colOff>38100</xdr:colOff>
                    <xdr:row>27</xdr:row>
                    <xdr:rowOff>142875</xdr:rowOff>
                  </from>
                  <to>
                    <xdr:col>2</xdr:col>
                    <xdr:colOff>2362200</xdr:colOff>
                    <xdr:row>27</xdr:row>
                    <xdr:rowOff>304800</xdr:rowOff>
                  </to>
                </anchor>
              </controlPr>
            </control>
          </mc:Choice>
        </mc:AlternateContent>
        <mc:AlternateContent xmlns:mc="http://schemas.openxmlformats.org/markup-compatibility/2006">
          <mc:Choice Requires="x14">
            <control shapeId="3090" r:id="rId23" name="Group Box 18">
              <controlPr defaultSize="0" autoFill="0" autoPict="0">
                <anchor moveWithCells="1">
                  <from>
                    <xdr:col>2</xdr:col>
                    <xdr:colOff>38100</xdr:colOff>
                    <xdr:row>27</xdr:row>
                    <xdr:rowOff>142875</xdr:rowOff>
                  </from>
                  <to>
                    <xdr:col>2</xdr:col>
                    <xdr:colOff>2362200</xdr:colOff>
                    <xdr:row>27</xdr:row>
                    <xdr:rowOff>304800</xdr:rowOff>
                  </to>
                </anchor>
              </controlPr>
            </control>
          </mc:Choice>
        </mc:AlternateContent>
        <mc:AlternateContent xmlns:mc="http://schemas.openxmlformats.org/markup-compatibility/2006">
          <mc:Choice Requires="x14">
            <control shapeId="3091" r:id="rId24" name="Group Box 19">
              <controlPr defaultSize="0" autoFill="0" autoPict="0">
                <anchor moveWithCells="1">
                  <from>
                    <xdr:col>2</xdr:col>
                    <xdr:colOff>76200</xdr:colOff>
                    <xdr:row>26</xdr:row>
                    <xdr:rowOff>200025</xdr:rowOff>
                  </from>
                  <to>
                    <xdr:col>2</xdr:col>
                    <xdr:colOff>2962275</xdr:colOff>
                    <xdr:row>27</xdr:row>
                    <xdr:rowOff>95250</xdr:rowOff>
                  </to>
                </anchor>
              </controlPr>
            </control>
          </mc:Choice>
        </mc:AlternateContent>
        <mc:AlternateContent xmlns:mc="http://schemas.openxmlformats.org/markup-compatibility/2006">
          <mc:Choice Requires="x14">
            <control shapeId="3092" r:id="rId25" name="Group Box 20">
              <controlPr defaultSize="0" autoFill="0" autoPict="0">
                <anchor moveWithCells="1">
                  <from>
                    <xdr:col>2</xdr:col>
                    <xdr:colOff>38100</xdr:colOff>
                    <xdr:row>28</xdr:row>
                    <xdr:rowOff>142875</xdr:rowOff>
                  </from>
                  <to>
                    <xdr:col>2</xdr:col>
                    <xdr:colOff>2362200</xdr:colOff>
                    <xdr:row>28</xdr:row>
                    <xdr:rowOff>304800</xdr:rowOff>
                  </to>
                </anchor>
              </controlPr>
            </control>
          </mc:Choice>
        </mc:AlternateContent>
        <mc:AlternateContent xmlns:mc="http://schemas.openxmlformats.org/markup-compatibility/2006">
          <mc:Choice Requires="x14">
            <control shapeId="3093" r:id="rId26" name="Group Box 21">
              <controlPr defaultSize="0" autoFill="0" autoPict="0">
                <anchor moveWithCells="1">
                  <from>
                    <xdr:col>2</xdr:col>
                    <xdr:colOff>38100</xdr:colOff>
                    <xdr:row>28</xdr:row>
                    <xdr:rowOff>142875</xdr:rowOff>
                  </from>
                  <to>
                    <xdr:col>2</xdr:col>
                    <xdr:colOff>2362200</xdr:colOff>
                    <xdr:row>28</xdr:row>
                    <xdr:rowOff>304800</xdr:rowOff>
                  </to>
                </anchor>
              </controlPr>
            </control>
          </mc:Choice>
        </mc:AlternateContent>
        <mc:AlternateContent xmlns:mc="http://schemas.openxmlformats.org/markup-compatibility/2006">
          <mc:Choice Requires="x14">
            <control shapeId="3094" r:id="rId27" name="Group Box 22">
              <controlPr defaultSize="0" autoFill="0" autoPict="0">
                <anchor moveWithCells="1">
                  <from>
                    <xdr:col>2</xdr:col>
                    <xdr:colOff>76200</xdr:colOff>
                    <xdr:row>27</xdr:row>
                    <xdr:rowOff>200025</xdr:rowOff>
                  </from>
                  <to>
                    <xdr:col>2</xdr:col>
                    <xdr:colOff>2962275</xdr:colOff>
                    <xdr:row>28</xdr:row>
                    <xdr:rowOff>95250</xdr:rowOff>
                  </to>
                </anchor>
              </controlPr>
            </control>
          </mc:Choice>
        </mc:AlternateContent>
        <mc:AlternateContent xmlns:mc="http://schemas.openxmlformats.org/markup-compatibility/2006">
          <mc:Choice Requires="x14">
            <control shapeId="3095" r:id="rId28" name="Group Box 23">
              <controlPr defaultSize="0" autoFill="0" autoPict="0">
                <anchor moveWithCells="1">
                  <from>
                    <xdr:col>2</xdr:col>
                    <xdr:colOff>38100</xdr:colOff>
                    <xdr:row>29</xdr:row>
                    <xdr:rowOff>142875</xdr:rowOff>
                  </from>
                  <to>
                    <xdr:col>2</xdr:col>
                    <xdr:colOff>2362200</xdr:colOff>
                    <xdr:row>29</xdr:row>
                    <xdr:rowOff>304800</xdr:rowOff>
                  </to>
                </anchor>
              </controlPr>
            </control>
          </mc:Choice>
        </mc:AlternateContent>
        <mc:AlternateContent xmlns:mc="http://schemas.openxmlformats.org/markup-compatibility/2006">
          <mc:Choice Requires="x14">
            <control shapeId="3096" r:id="rId29" name="Group Box 24">
              <controlPr defaultSize="0" autoFill="0" autoPict="0">
                <anchor moveWithCells="1">
                  <from>
                    <xdr:col>2</xdr:col>
                    <xdr:colOff>38100</xdr:colOff>
                    <xdr:row>29</xdr:row>
                    <xdr:rowOff>142875</xdr:rowOff>
                  </from>
                  <to>
                    <xdr:col>2</xdr:col>
                    <xdr:colOff>2362200</xdr:colOff>
                    <xdr:row>29</xdr:row>
                    <xdr:rowOff>304800</xdr:rowOff>
                  </to>
                </anchor>
              </controlPr>
            </control>
          </mc:Choice>
        </mc:AlternateContent>
        <mc:AlternateContent xmlns:mc="http://schemas.openxmlformats.org/markup-compatibility/2006">
          <mc:Choice Requires="x14">
            <control shapeId="3097" r:id="rId30" name="Group Box 25">
              <controlPr defaultSize="0" autoFill="0" autoPict="0">
                <anchor moveWithCells="1">
                  <from>
                    <xdr:col>2</xdr:col>
                    <xdr:colOff>76200</xdr:colOff>
                    <xdr:row>28</xdr:row>
                    <xdr:rowOff>200025</xdr:rowOff>
                  </from>
                  <to>
                    <xdr:col>2</xdr:col>
                    <xdr:colOff>2962275</xdr:colOff>
                    <xdr:row>29</xdr:row>
                    <xdr:rowOff>95250</xdr:rowOff>
                  </to>
                </anchor>
              </controlPr>
            </control>
          </mc:Choice>
        </mc:AlternateContent>
        <mc:AlternateContent xmlns:mc="http://schemas.openxmlformats.org/markup-compatibility/2006">
          <mc:Choice Requires="x14">
            <control shapeId="3098" r:id="rId31" name="Group Box 26">
              <controlPr defaultSize="0" autoFill="0" autoPict="0">
                <anchor moveWithCells="1">
                  <from>
                    <xdr:col>2</xdr:col>
                    <xdr:colOff>38100</xdr:colOff>
                    <xdr:row>30</xdr:row>
                    <xdr:rowOff>0</xdr:rowOff>
                  </from>
                  <to>
                    <xdr:col>2</xdr:col>
                    <xdr:colOff>2362200</xdr:colOff>
                    <xdr:row>30</xdr:row>
                    <xdr:rowOff>152400</xdr:rowOff>
                  </to>
                </anchor>
              </controlPr>
            </control>
          </mc:Choice>
        </mc:AlternateContent>
        <mc:AlternateContent xmlns:mc="http://schemas.openxmlformats.org/markup-compatibility/2006">
          <mc:Choice Requires="x14">
            <control shapeId="3099" r:id="rId32" name="Group Box 27">
              <controlPr defaultSize="0" autoFill="0" autoPict="0">
                <anchor moveWithCells="1">
                  <from>
                    <xdr:col>2</xdr:col>
                    <xdr:colOff>38100</xdr:colOff>
                    <xdr:row>30</xdr:row>
                    <xdr:rowOff>0</xdr:rowOff>
                  </from>
                  <to>
                    <xdr:col>2</xdr:col>
                    <xdr:colOff>2362200</xdr:colOff>
                    <xdr:row>30</xdr:row>
                    <xdr:rowOff>152400</xdr:rowOff>
                  </to>
                </anchor>
              </controlPr>
            </control>
          </mc:Choice>
        </mc:AlternateContent>
        <mc:AlternateContent xmlns:mc="http://schemas.openxmlformats.org/markup-compatibility/2006">
          <mc:Choice Requires="x14">
            <control shapeId="3100" r:id="rId33" name="Group Box 28">
              <controlPr defaultSize="0" autoFill="0" autoPict="0">
                <anchor moveWithCells="1">
                  <from>
                    <xdr:col>2</xdr:col>
                    <xdr:colOff>76200</xdr:colOff>
                    <xdr:row>29</xdr:row>
                    <xdr:rowOff>200025</xdr:rowOff>
                  </from>
                  <to>
                    <xdr:col>2</xdr:col>
                    <xdr:colOff>2962275</xdr:colOff>
                    <xdr:row>30</xdr:row>
                    <xdr:rowOff>95250</xdr:rowOff>
                  </to>
                </anchor>
              </controlPr>
            </control>
          </mc:Choice>
        </mc:AlternateContent>
        <mc:AlternateContent xmlns:mc="http://schemas.openxmlformats.org/markup-compatibility/2006">
          <mc:Choice Requires="x14">
            <control shapeId="3101" r:id="rId34" name="Group Box 29">
              <controlPr defaultSize="0" autoFill="0" autoPict="0">
                <anchor moveWithCells="1">
                  <from>
                    <xdr:col>2</xdr:col>
                    <xdr:colOff>38100</xdr:colOff>
                    <xdr:row>26</xdr:row>
                    <xdr:rowOff>142875</xdr:rowOff>
                  </from>
                  <to>
                    <xdr:col>2</xdr:col>
                    <xdr:colOff>2362200</xdr:colOff>
                    <xdr:row>26</xdr:row>
                    <xdr:rowOff>304800</xdr:rowOff>
                  </to>
                </anchor>
              </controlPr>
            </control>
          </mc:Choice>
        </mc:AlternateContent>
        <mc:AlternateContent xmlns:mc="http://schemas.openxmlformats.org/markup-compatibility/2006">
          <mc:Choice Requires="x14">
            <control shapeId="3102" r:id="rId35" name="Group Box 30">
              <controlPr defaultSize="0" autoFill="0" autoPict="0">
                <anchor moveWithCells="1">
                  <from>
                    <xdr:col>2</xdr:col>
                    <xdr:colOff>38100</xdr:colOff>
                    <xdr:row>26</xdr:row>
                    <xdr:rowOff>142875</xdr:rowOff>
                  </from>
                  <to>
                    <xdr:col>2</xdr:col>
                    <xdr:colOff>2362200</xdr:colOff>
                    <xdr:row>26</xdr:row>
                    <xdr:rowOff>304800</xdr:rowOff>
                  </to>
                </anchor>
              </controlPr>
            </control>
          </mc:Choice>
        </mc:AlternateContent>
        <mc:AlternateContent xmlns:mc="http://schemas.openxmlformats.org/markup-compatibility/2006">
          <mc:Choice Requires="x14">
            <control shapeId="3103" r:id="rId36" name="Group Box 31">
              <controlPr defaultSize="0" autoFill="0" autoPict="0">
                <anchor moveWithCells="1">
                  <from>
                    <xdr:col>2</xdr:col>
                    <xdr:colOff>76200</xdr:colOff>
                    <xdr:row>26</xdr:row>
                    <xdr:rowOff>0</xdr:rowOff>
                  </from>
                  <to>
                    <xdr:col>2</xdr:col>
                    <xdr:colOff>2962275</xdr:colOff>
                    <xdr:row>26</xdr:row>
                    <xdr:rowOff>266700</xdr:rowOff>
                  </to>
                </anchor>
              </controlPr>
            </control>
          </mc:Choice>
        </mc:AlternateContent>
        <mc:AlternateContent xmlns:mc="http://schemas.openxmlformats.org/markup-compatibility/2006">
          <mc:Choice Requires="x14">
            <control shapeId="3104" r:id="rId37" name="Group Box 32">
              <controlPr defaultSize="0" autoFill="0" autoPict="0">
                <anchor moveWithCells="1">
                  <from>
                    <xdr:col>2</xdr:col>
                    <xdr:colOff>38100</xdr:colOff>
                    <xdr:row>27</xdr:row>
                    <xdr:rowOff>142875</xdr:rowOff>
                  </from>
                  <to>
                    <xdr:col>2</xdr:col>
                    <xdr:colOff>2362200</xdr:colOff>
                    <xdr:row>27</xdr:row>
                    <xdr:rowOff>304800</xdr:rowOff>
                  </to>
                </anchor>
              </controlPr>
            </control>
          </mc:Choice>
        </mc:AlternateContent>
        <mc:AlternateContent xmlns:mc="http://schemas.openxmlformats.org/markup-compatibility/2006">
          <mc:Choice Requires="x14">
            <control shapeId="3105" r:id="rId38" name="Group Box 33">
              <controlPr defaultSize="0" autoFill="0" autoPict="0">
                <anchor moveWithCells="1">
                  <from>
                    <xdr:col>2</xdr:col>
                    <xdr:colOff>38100</xdr:colOff>
                    <xdr:row>27</xdr:row>
                    <xdr:rowOff>142875</xdr:rowOff>
                  </from>
                  <to>
                    <xdr:col>2</xdr:col>
                    <xdr:colOff>2362200</xdr:colOff>
                    <xdr:row>27</xdr:row>
                    <xdr:rowOff>304800</xdr:rowOff>
                  </to>
                </anchor>
              </controlPr>
            </control>
          </mc:Choice>
        </mc:AlternateContent>
        <mc:AlternateContent xmlns:mc="http://schemas.openxmlformats.org/markup-compatibility/2006">
          <mc:Choice Requires="x14">
            <control shapeId="3106" r:id="rId39" name="Group Box 34">
              <controlPr defaultSize="0" autoFill="0" autoPict="0">
                <anchor moveWithCells="1">
                  <from>
                    <xdr:col>2</xdr:col>
                    <xdr:colOff>76200</xdr:colOff>
                    <xdr:row>26</xdr:row>
                    <xdr:rowOff>200025</xdr:rowOff>
                  </from>
                  <to>
                    <xdr:col>2</xdr:col>
                    <xdr:colOff>2962275</xdr:colOff>
                    <xdr:row>27</xdr:row>
                    <xdr:rowOff>95250</xdr:rowOff>
                  </to>
                </anchor>
              </controlPr>
            </control>
          </mc:Choice>
        </mc:AlternateContent>
        <mc:AlternateContent xmlns:mc="http://schemas.openxmlformats.org/markup-compatibility/2006">
          <mc:Choice Requires="x14">
            <control shapeId="3107" r:id="rId40" name="Group Box 35">
              <controlPr defaultSize="0" autoFill="0" autoPict="0">
                <anchor moveWithCells="1">
                  <from>
                    <xdr:col>2</xdr:col>
                    <xdr:colOff>38100</xdr:colOff>
                    <xdr:row>28</xdr:row>
                    <xdr:rowOff>142875</xdr:rowOff>
                  </from>
                  <to>
                    <xdr:col>2</xdr:col>
                    <xdr:colOff>2362200</xdr:colOff>
                    <xdr:row>28</xdr:row>
                    <xdr:rowOff>304800</xdr:rowOff>
                  </to>
                </anchor>
              </controlPr>
            </control>
          </mc:Choice>
        </mc:AlternateContent>
        <mc:AlternateContent xmlns:mc="http://schemas.openxmlformats.org/markup-compatibility/2006">
          <mc:Choice Requires="x14">
            <control shapeId="3108" r:id="rId41" name="Group Box 36">
              <controlPr defaultSize="0" autoFill="0" autoPict="0">
                <anchor moveWithCells="1">
                  <from>
                    <xdr:col>2</xdr:col>
                    <xdr:colOff>38100</xdr:colOff>
                    <xdr:row>28</xdr:row>
                    <xdr:rowOff>142875</xdr:rowOff>
                  </from>
                  <to>
                    <xdr:col>2</xdr:col>
                    <xdr:colOff>2362200</xdr:colOff>
                    <xdr:row>28</xdr:row>
                    <xdr:rowOff>304800</xdr:rowOff>
                  </to>
                </anchor>
              </controlPr>
            </control>
          </mc:Choice>
        </mc:AlternateContent>
        <mc:AlternateContent xmlns:mc="http://schemas.openxmlformats.org/markup-compatibility/2006">
          <mc:Choice Requires="x14">
            <control shapeId="3109" r:id="rId42" name="Group Box 37">
              <controlPr defaultSize="0" autoFill="0" autoPict="0">
                <anchor moveWithCells="1">
                  <from>
                    <xdr:col>2</xdr:col>
                    <xdr:colOff>76200</xdr:colOff>
                    <xdr:row>27</xdr:row>
                    <xdr:rowOff>200025</xdr:rowOff>
                  </from>
                  <to>
                    <xdr:col>2</xdr:col>
                    <xdr:colOff>2962275</xdr:colOff>
                    <xdr:row>28</xdr:row>
                    <xdr:rowOff>95250</xdr:rowOff>
                  </to>
                </anchor>
              </controlPr>
            </control>
          </mc:Choice>
        </mc:AlternateContent>
        <mc:AlternateContent xmlns:mc="http://schemas.openxmlformats.org/markup-compatibility/2006">
          <mc:Choice Requires="x14">
            <control shapeId="3110" r:id="rId43" name="Group Box 38">
              <controlPr defaultSize="0" autoFill="0" autoPict="0">
                <anchor moveWithCells="1">
                  <from>
                    <xdr:col>2</xdr:col>
                    <xdr:colOff>38100</xdr:colOff>
                    <xdr:row>29</xdr:row>
                    <xdr:rowOff>142875</xdr:rowOff>
                  </from>
                  <to>
                    <xdr:col>2</xdr:col>
                    <xdr:colOff>2362200</xdr:colOff>
                    <xdr:row>29</xdr:row>
                    <xdr:rowOff>304800</xdr:rowOff>
                  </to>
                </anchor>
              </controlPr>
            </control>
          </mc:Choice>
        </mc:AlternateContent>
        <mc:AlternateContent xmlns:mc="http://schemas.openxmlformats.org/markup-compatibility/2006">
          <mc:Choice Requires="x14">
            <control shapeId="3111" r:id="rId44" name="Group Box 39">
              <controlPr defaultSize="0" autoFill="0" autoPict="0">
                <anchor moveWithCells="1">
                  <from>
                    <xdr:col>2</xdr:col>
                    <xdr:colOff>38100</xdr:colOff>
                    <xdr:row>29</xdr:row>
                    <xdr:rowOff>142875</xdr:rowOff>
                  </from>
                  <to>
                    <xdr:col>2</xdr:col>
                    <xdr:colOff>2362200</xdr:colOff>
                    <xdr:row>29</xdr:row>
                    <xdr:rowOff>304800</xdr:rowOff>
                  </to>
                </anchor>
              </controlPr>
            </control>
          </mc:Choice>
        </mc:AlternateContent>
        <mc:AlternateContent xmlns:mc="http://schemas.openxmlformats.org/markup-compatibility/2006">
          <mc:Choice Requires="x14">
            <control shapeId="3112" r:id="rId45" name="Group Box 40">
              <controlPr defaultSize="0" autoFill="0" autoPict="0">
                <anchor moveWithCells="1">
                  <from>
                    <xdr:col>2</xdr:col>
                    <xdr:colOff>76200</xdr:colOff>
                    <xdr:row>28</xdr:row>
                    <xdr:rowOff>200025</xdr:rowOff>
                  </from>
                  <to>
                    <xdr:col>2</xdr:col>
                    <xdr:colOff>2962275</xdr:colOff>
                    <xdr:row>29</xdr:row>
                    <xdr:rowOff>95250</xdr:rowOff>
                  </to>
                </anchor>
              </controlPr>
            </control>
          </mc:Choice>
        </mc:AlternateContent>
        <mc:AlternateContent xmlns:mc="http://schemas.openxmlformats.org/markup-compatibility/2006">
          <mc:Choice Requires="x14">
            <control shapeId="3113" r:id="rId46" name="Group Box 41">
              <controlPr defaultSize="0" autoFill="0" autoPict="0">
                <anchor moveWithCells="1">
                  <from>
                    <xdr:col>2</xdr:col>
                    <xdr:colOff>38100</xdr:colOff>
                    <xdr:row>30</xdr:row>
                    <xdr:rowOff>0</xdr:rowOff>
                  </from>
                  <to>
                    <xdr:col>2</xdr:col>
                    <xdr:colOff>2362200</xdr:colOff>
                    <xdr:row>30</xdr:row>
                    <xdr:rowOff>152400</xdr:rowOff>
                  </to>
                </anchor>
              </controlPr>
            </control>
          </mc:Choice>
        </mc:AlternateContent>
        <mc:AlternateContent xmlns:mc="http://schemas.openxmlformats.org/markup-compatibility/2006">
          <mc:Choice Requires="x14">
            <control shapeId="3114" r:id="rId47" name="Group Box 42">
              <controlPr defaultSize="0" autoFill="0" autoPict="0">
                <anchor moveWithCells="1">
                  <from>
                    <xdr:col>2</xdr:col>
                    <xdr:colOff>38100</xdr:colOff>
                    <xdr:row>30</xdr:row>
                    <xdr:rowOff>0</xdr:rowOff>
                  </from>
                  <to>
                    <xdr:col>2</xdr:col>
                    <xdr:colOff>2362200</xdr:colOff>
                    <xdr:row>30</xdr:row>
                    <xdr:rowOff>152400</xdr:rowOff>
                  </to>
                </anchor>
              </controlPr>
            </control>
          </mc:Choice>
        </mc:AlternateContent>
        <mc:AlternateContent xmlns:mc="http://schemas.openxmlformats.org/markup-compatibility/2006">
          <mc:Choice Requires="x14">
            <control shapeId="3115" r:id="rId48" name="Group Box 43">
              <controlPr defaultSize="0" autoFill="0" autoPict="0">
                <anchor moveWithCells="1">
                  <from>
                    <xdr:col>2</xdr:col>
                    <xdr:colOff>76200</xdr:colOff>
                    <xdr:row>29</xdr:row>
                    <xdr:rowOff>200025</xdr:rowOff>
                  </from>
                  <to>
                    <xdr:col>2</xdr:col>
                    <xdr:colOff>2962275</xdr:colOff>
                    <xdr:row>30</xdr:row>
                    <xdr:rowOff>95250</xdr:rowOff>
                  </to>
                </anchor>
              </controlPr>
            </control>
          </mc:Choice>
        </mc:AlternateContent>
        <mc:AlternateContent xmlns:mc="http://schemas.openxmlformats.org/markup-compatibility/2006">
          <mc:Choice Requires="x14">
            <control shapeId="3124" r:id="rId49" name="Group Box 52">
              <controlPr defaultSize="0" autoFill="0" autoPict="0" altText="">
                <anchor moveWithCells="1">
                  <from>
                    <xdr:col>1</xdr:col>
                    <xdr:colOff>1800225</xdr:colOff>
                    <xdr:row>1</xdr:row>
                    <xdr:rowOff>114300</xdr:rowOff>
                  </from>
                  <to>
                    <xdr:col>2</xdr:col>
                    <xdr:colOff>2543175</xdr:colOff>
                    <xdr:row>1</xdr:row>
                    <xdr:rowOff>228600</xdr:rowOff>
                  </to>
                </anchor>
              </controlPr>
            </control>
          </mc:Choice>
        </mc:AlternateContent>
        <mc:AlternateContent xmlns:mc="http://schemas.openxmlformats.org/markup-compatibility/2006">
          <mc:Choice Requires="x14">
            <control shapeId="3125" r:id="rId50" name="Group Box 53">
              <controlPr defaultSize="0" autoFill="0" autoPict="0">
                <anchor moveWithCells="1">
                  <from>
                    <xdr:col>2</xdr:col>
                    <xdr:colOff>28575</xdr:colOff>
                    <xdr:row>1</xdr:row>
                    <xdr:rowOff>114300</xdr:rowOff>
                  </from>
                  <to>
                    <xdr:col>2</xdr:col>
                    <xdr:colOff>2200275</xdr:colOff>
                    <xdr:row>1</xdr:row>
                    <xdr:rowOff>228600</xdr:rowOff>
                  </to>
                </anchor>
              </controlPr>
            </control>
          </mc:Choice>
        </mc:AlternateContent>
        <mc:AlternateContent xmlns:mc="http://schemas.openxmlformats.org/markup-compatibility/2006">
          <mc:Choice Requires="x14">
            <control shapeId="3126" r:id="rId51" name="Group Box 54">
              <controlPr defaultSize="0" autoFill="0" autoPict="0">
                <anchor moveWithCells="1">
                  <from>
                    <xdr:col>2</xdr:col>
                    <xdr:colOff>66675</xdr:colOff>
                    <xdr:row>8</xdr:row>
                    <xdr:rowOff>95250</xdr:rowOff>
                  </from>
                  <to>
                    <xdr:col>2</xdr:col>
                    <xdr:colOff>2171700</xdr:colOff>
                    <xdr:row>8</xdr:row>
                    <xdr:rowOff>228600</xdr:rowOff>
                  </to>
                </anchor>
              </controlPr>
            </control>
          </mc:Choice>
        </mc:AlternateContent>
        <mc:AlternateContent xmlns:mc="http://schemas.openxmlformats.org/markup-compatibility/2006">
          <mc:Choice Requires="x14">
            <control shapeId="3127" r:id="rId52" name="Group Box 55">
              <controlPr defaultSize="0" autoFill="0" autoPict="0">
                <anchor moveWithCells="1">
                  <from>
                    <xdr:col>2</xdr:col>
                    <xdr:colOff>0</xdr:colOff>
                    <xdr:row>7</xdr:row>
                    <xdr:rowOff>152400</xdr:rowOff>
                  </from>
                  <to>
                    <xdr:col>2</xdr:col>
                    <xdr:colOff>2476500</xdr:colOff>
                    <xdr:row>8</xdr:row>
                    <xdr:rowOff>133350</xdr:rowOff>
                  </to>
                </anchor>
              </controlPr>
            </control>
          </mc:Choice>
        </mc:AlternateContent>
      </controls>
    </mc:Choice>
  </mc:AlternateContent>
  <tableParts count="3">
    <tablePart r:id="rId53"/>
    <tablePart r:id="rId54"/>
    <tablePart r:id="rId55"/>
  </tableParts>
  <extLst>
    <ext xmlns:x14="http://schemas.microsoft.com/office/spreadsheetml/2009/9/main" uri="{78C0D931-6437-407d-A8EE-F0AAD7539E65}">
      <x14:conditionalFormattings>
        <x14:conditionalFormatting xmlns:xm="http://schemas.microsoft.com/office/excel/2006/main">
          <x14:cfRule type="containsText" priority="12" operator="containsText" id="{5E80598B-C5C8-4B85-9C1A-CD11EE404370}">
            <xm:f>NOT(ISERROR(SEARCH(KYC_Source!$C$12,C3)))</xm:f>
            <xm:f>KYC_Source!$C$12</xm:f>
            <x14:dxf>
              <font>
                <b/>
                <i/>
                <color rgb="FF000000"/>
              </font>
              <fill>
                <patternFill>
                  <bgColor theme="4" tint="0.79998168889431442"/>
                </patternFill>
              </fill>
            </x14:dxf>
          </x14:cfRule>
          <xm:sqref>C3:C10 E14:E22 C26:C30</xm:sqref>
        </x14:conditionalFormatting>
        <x14:conditionalFormatting xmlns:xm="http://schemas.microsoft.com/office/excel/2006/main">
          <x14:cfRule type="containsText" priority="10" operator="containsText" id="{3FAA6B71-8B64-456D-A495-CD6E395D243E}">
            <xm:f>NOT(ISERROR(SEARCH(KYC_Source!$C$12,C25)))</xm:f>
            <xm:f>KYC_Source!$C$12</xm:f>
            <x14:dxf>
              <font>
                <b/>
                <i/>
                <color rgb="FF000000"/>
              </font>
              <fill>
                <patternFill>
                  <bgColor theme="4" tint="0.79998168889431442"/>
                </patternFill>
              </fill>
            </x14:dxf>
          </x14:cfRule>
          <xm:sqref>C25</xm:sqref>
        </x14:conditionalFormatting>
      </x14:conditionalFormattings>
    </ext>
    <ext xmlns:x14="http://schemas.microsoft.com/office/spreadsheetml/2009/9/main" uri="{CCE6A557-97BC-4b89-ADB6-D9C93CAAB3DF}">
      <x14:dataValidations xmlns:xm="http://schemas.microsoft.com/office/excel/2006/main" count="6">
        <x14:dataValidation type="list" allowBlank="1" promptTitle="Folder Name " prompt="Copy &amp; Paste" xr:uid="{7F4A5E41-7E80-459E-B233-2362F21B80D3}">
          <x14:formula1>
            <xm:f>KYC_Source!$C$12:$C$14</xm:f>
          </x14:formula1>
          <xm:sqref>C8</xm:sqref>
        </x14:dataValidation>
        <x14:dataValidation type="list" showInputMessage="1" showErrorMessage="1" promptTitle="DD Form" prompt="New Client: fill &amp; Sign;_x000a__x000a_Existing Client: no action is requried if there is no change of material info" xr:uid="{DCB0C953-9332-4D6C-A6AF-A721FA395815}">
          <x14:formula1>
            <xm:f>IF($C$8=KYC_Source!$C$14,null,KYC_Source!$K$12:$K$14)</xm:f>
          </x14:formula1>
          <xm:sqref>C26</xm:sqref>
        </x14:dataValidation>
        <x14:dataValidation type="list" allowBlank="1" showInputMessage="1" showErrorMessage="1" xr:uid="{FD1B5A13-60B8-47E8-ABCC-421B308B1075}">
          <x14:formula1>
            <xm:f>IF($B14=null,null,IF($B14=KYC_Source!$Z$5,dd_ext_identity,IF($B14=KYC_Source!$M$5,dd_Identity,IF($B14=KYC_Source!$M$12,dd_holdingstrct,IF($B14=KYC_Source!$Z$4,dd_materialinfo,dd_status)))))</xm:f>
          </x14:formula1>
          <xm:sqref>E14:E22</xm:sqref>
        </x14:dataValidation>
        <x14:dataValidation type="list" allowBlank="1" showInputMessage="1" showErrorMessage="1" xr:uid="{3FA2D416-D0AB-4B8B-8A8D-81A492F8DA96}">
          <x14:formula1>
            <xm:f>IF($C$8=KYC_Source!$C$14,Record_Source!$C$17,dd_tbl_newkyccategory)</xm:f>
          </x14:formula1>
          <xm:sqref>C10</xm:sqref>
        </x14:dataValidation>
        <x14:dataValidation type="list" allowBlank="1" showInputMessage="1" showErrorMessage="1" xr:uid="{CEAFB8A4-F52C-4999-9381-B8AE7FC6B579}">
          <x14:formula1>
            <xm:f>KYC_Source!$K$17:$K$20</xm:f>
          </x14:formula1>
          <xm:sqref>C25</xm:sqref>
        </x14:dataValidation>
        <x14:dataValidation type="list" allowBlank="1" showInputMessage="1" xr:uid="{5630145D-9E91-4AA9-B6E1-95CA2CA0859C}">
          <x14:formula1>
            <xm:f>Record_Source!$D$17:$D$20</xm:f>
          </x14:formula1>
          <xm:sqref>C5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6"/>
  <sheetViews>
    <sheetView showGridLines="0" zoomScaleNormal="100" zoomScaleSheetLayoutView="85" workbookViewId="0">
      <selection activeCell="B18" sqref="B18"/>
    </sheetView>
  </sheetViews>
  <sheetFormatPr defaultRowHeight="12.75"/>
  <cols>
    <col min="1" max="1" width="14.875" style="142" customWidth="1"/>
    <col min="2" max="2" width="62.75" style="142" customWidth="1"/>
    <col min="3" max="3" width="26.25" style="142" customWidth="1"/>
    <col min="4" max="4" width="27.125" style="142" customWidth="1"/>
    <col min="5" max="5" width="13.25" style="142" customWidth="1"/>
    <col min="6" max="6" width="13.5" style="142" customWidth="1"/>
    <col min="7" max="7" width="35.25" style="142" customWidth="1"/>
    <col min="8" max="16384" width="9" style="142"/>
  </cols>
  <sheetData>
    <row r="1" spans="1:10" ht="14.25" customHeight="1">
      <c r="A1" s="82" t="str">
        <f>IF(AND($B$5&lt;&gt;tbl_inputnilstatus[Pending Status],$B$5&lt;&gt;tbl_inputnilstatus[Nil Status]),"Project "&amp;$B$5&amp;" - "&amp;"Relocation of Completed Deal Folder","PART 1) Relocation of Completed Deal Folder")</f>
        <v>PART 1) Relocation of Completed Deal Folder</v>
      </c>
      <c r="E1" s="30"/>
    </row>
    <row r="2" spans="1:10" ht="14.25" customHeight="1">
      <c r="A2" s="143" t="s">
        <v>85</v>
      </c>
      <c r="B2" s="143" t="s">
        <v>83</v>
      </c>
      <c r="C2" s="144"/>
      <c r="D2" s="145"/>
      <c r="E2" s="146"/>
      <c r="F2" s="146"/>
      <c r="G2" s="146"/>
    </row>
    <row r="3" spans="1:10" ht="23.25" customHeight="1">
      <c r="A3" s="36" t="s">
        <v>67</v>
      </c>
      <c r="B3" s="141">
        <f ca="1">TODAY()</f>
        <v>45217</v>
      </c>
      <c r="C3" s="32" t="s">
        <v>0</v>
      </c>
      <c r="D3" s="33" t="str">
        <f>IFERROR(IF(PRJNAME=tbl_inputnilstatus[Pending Status],"--",IF(PRJNAME=tbl_inputnilstatus[Pending Status],tbl_inputnilstatus[Nil Status],INDEX(CompletedFormalities[定价日],MATCH(PRJNAME,CompletedFormalities[PROJECT_NAME],0)))),"")</f>
        <v>--</v>
      </c>
      <c r="F3" s="146"/>
      <c r="G3" s="146"/>
    </row>
    <row r="4" spans="1:10" ht="23.25" customHeight="1">
      <c r="A4" s="36" t="s">
        <v>65</v>
      </c>
      <c r="B4" s="84" t="str">
        <f>IF(tbl_kycidentity[[#This Row],[Column2]]=Input,"--",'KYC &amp; AML'!$C$5)</f>
        <v>--</v>
      </c>
      <c r="C4" s="32" t="s">
        <v>68</v>
      </c>
      <c r="D4" s="34" t="str">
        <f>'KYC &amp; AML'!$C$7</f>
        <v>--</v>
      </c>
      <c r="F4" s="146"/>
      <c r="G4" s="146"/>
    </row>
    <row r="5" spans="1:10" ht="23.25" customHeight="1">
      <c r="A5" s="36" t="s">
        <v>66</v>
      </c>
      <c r="B5" s="84" t="str">
        <f>IF(PRJNAME=tbl_inputnilstatus[Pending Status],"--",PRJNAME)</f>
        <v>--</v>
      </c>
      <c r="C5" s="32" t="s">
        <v>69</v>
      </c>
      <c r="D5" s="39" t="str">
        <f>'KYC &amp; AML'!$C$9</f>
        <v>--</v>
      </c>
    </row>
    <row r="6" spans="1:10" ht="23.25" customHeight="1">
      <c r="A6" s="90" t="s">
        <v>86</v>
      </c>
      <c r="B6" s="147" t="s">
        <v>6</v>
      </c>
      <c r="C6" s="32" t="s">
        <v>70</v>
      </c>
      <c r="D6" s="35" t="str">
        <f>IFERROR(IF(PRJNAME=tbl_inputnilstatus[Pending Status],"--",IF(PRJNAME=tbl_inputnilstatus[Pending Status],tbl_inputnilstatus[Nil Status],INDEX(CompletedFormalities[新规角色],MATCH(PRJNAME,CompletedFormalities[PROJECT_NAME],0)))),"")</f>
        <v>--</v>
      </c>
    </row>
    <row r="7" spans="1:10" ht="23.25" customHeight="1">
      <c r="A7" s="90" t="s">
        <v>79</v>
      </c>
      <c r="B7" s="147" t="s">
        <v>6</v>
      </c>
      <c r="C7" s="148"/>
      <c r="D7" s="149"/>
      <c r="E7" s="146"/>
      <c r="F7" s="146"/>
      <c r="G7" s="146"/>
    </row>
    <row r="8" spans="1:10" ht="23.25" customHeight="1">
      <c r="A8" s="90" t="s">
        <v>91</v>
      </c>
      <c r="B8" s="147" t="s">
        <v>6</v>
      </c>
      <c r="C8" s="148"/>
      <c r="D8" s="149"/>
      <c r="E8" s="146"/>
      <c r="F8" s="146"/>
      <c r="G8" s="146"/>
    </row>
    <row r="9" spans="1:10" ht="23.25" customHeight="1">
      <c r="A9" s="38" t="str">
        <f ca="1">IF(tbl_input[[#This Row],[23/06]]&lt;&gt;"--",HYPERLINK(tbl_input[[#This Row],[23/06]],"📁"&amp;$B$6),"--")</f>
        <v>--</v>
      </c>
      <c r="B9" s="37" t="str">
        <f ca="1">IF(ISNUMBER(MATCH(tbl_inputnilstatus[Pending Status],'Record Keeping Log'!$B$3:$B$8,0)),"--","\\10.10.1.215\dcm$\Deals\Completed\2023 Completed\"&amp;PARENT&amp;"\"&amp;$B$6&amp;"\"&amp;$B$8)</f>
        <v>--</v>
      </c>
      <c r="C9" s="148"/>
      <c r="D9" s="149"/>
      <c r="E9" s="146"/>
      <c r="F9" s="146"/>
      <c r="G9" s="146"/>
    </row>
    <row r="10" spans="1:10" ht="14.25" customHeight="1">
      <c r="C10" s="150"/>
      <c r="D10" s="151"/>
      <c r="E10" s="146"/>
      <c r="F10" s="146"/>
    </row>
    <row r="11" spans="1:10" ht="14.25" customHeight="1">
      <c r="A11" s="81" t="str">
        <f>IF(AND($B$5&lt;&gt;tbl_inputnilstatus[Pending Status],$B$5&lt;&gt;tbl_inputnilstatus[Nil Status]),"Project "&amp;$B$5&amp;" - "&amp;"Record Keeping Log","PART 2) Record Keeping Log")</f>
        <v>PART 2) Record Keeping Log</v>
      </c>
      <c r="C11" s="151"/>
      <c r="E11" s="146"/>
      <c r="F11" s="146"/>
      <c r="G11" s="149"/>
      <c r="H11" s="146"/>
      <c r="I11" s="146"/>
      <c r="J11" s="146"/>
    </row>
    <row r="12" spans="1:10" ht="24" customHeight="1">
      <c r="A12" s="152" t="s">
        <v>4</v>
      </c>
      <c r="B12" s="152" t="s">
        <v>12</v>
      </c>
      <c r="C12" s="153" t="s">
        <v>5</v>
      </c>
      <c r="D12" s="153" t="s">
        <v>16</v>
      </c>
      <c r="E12" s="154" t="s">
        <v>42</v>
      </c>
      <c r="F12" s="154" t="s">
        <v>27</v>
      </c>
      <c r="G12" s="155"/>
      <c r="H12" s="146"/>
      <c r="I12" s="146"/>
      <c r="J12" s="146"/>
    </row>
    <row r="13" spans="1:10" ht="63" customHeight="1">
      <c r="A13" s="156"/>
      <c r="B13" s="157" t="str">
        <f>VLOOKUP($D$6,Record_Source!$A$3:$O$5,2,FALSE)</f>
        <v>-</v>
      </c>
      <c r="C13" s="157" t="str">
        <f>VLOOKUP($D$6,Record_Source!$Q$3:$AE$5,2,FALSE)</f>
        <v>-</v>
      </c>
      <c r="D13" s="158" t="s">
        <v>6</v>
      </c>
      <c r="E13" s="159" t="str">
        <f>VLOOKUP($D$6,Record_Source!$Q$18:$AE$20,2,FALSE)</f>
        <v>-</v>
      </c>
      <c r="F13" s="159" t="str">
        <f>VLOOKUP($D$6,Record_Source!$Q$11:$AE$13,2,FALSE)</f>
        <v>-</v>
      </c>
      <c r="G13" s="160"/>
    </row>
    <row r="14" spans="1:10" ht="57.75" customHeight="1">
      <c r="A14" s="156"/>
      <c r="B14" s="157" t="str">
        <f>VLOOKUP($D$6,Record_Source!$A$3:$O$5,3,FALSE)</f>
        <v>-</v>
      </c>
      <c r="C14" s="157" t="str">
        <f>VLOOKUP($D$6,Record_Source!$Q$3:$AE$5,3,FALSE)</f>
        <v>-</v>
      </c>
      <c r="D14" s="158" t="s">
        <v>6</v>
      </c>
      <c r="E14" s="159" t="str">
        <f>VLOOKUP($D$6,Record_Source!$Q$18:$AE$20,2,FALSE)</f>
        <v>-</v>
      </c>
      <c r="F14" s="159" t="str">
        <f>VLOOKUP($D$6,Record_Source!$Q$11:$AE$13,2,FALSE)</f>
        <v>-</v>
      </c>
      <c r="G14" s="161"/>
    </row>
    <row r="15" spans="1:10" ht="34.5" customHeight="1">
      <c r="A15" s="162">
        <v>1</v>
      </c>
      <c r="B15" s="157" t="str">
        <f>VLOOKUP($D$6,Record_Source!$A$3:$O$5,4,FALSE)</f>
        <v>-</v>
      </c>
      <c r="C15" s="157" t="str">
        <f>VLOOKUP($D$6,Record_Source!$Q$3:$AE$5,4,FALSE)</f>
        <v>-</v>
      </c>
      <c r="D15" s="158" t="s">
        <v>6</v>
      </c>
      <c r="E15" s="159" t="str">
        <f>VLOOKUP($D$6,Record_Source!$Q$18:$AE$20,2,FALSE)</f>
        <v>-</v>
      </c>
      <c r="F15" s="159" t="str">
        <f>VLOOKUP($D$6,Record_Source!$Q$11:$AE$13,2,FALSE)</f>
        <v>-</v>
      </c>
      <c r="I15" s="163"/>
    </row>
    <row r="16" spans="1:10" ht="40.5" customHeight="1">
      <c r="A16" s="156"/>
      <c r="B16" s="157" t="str">
        <f>VLOOKUP($D$6,Record_Source!$A$3:$O$5,5,FALSE)</f>
        <v>-</v>
      </c>
      <c r="C16" s="157" t="str">
        <f>VLOOKUP($D$6,Record_Source!$Q$3:$AE$5,5,FALSE)</f>
        <v>-</v>
      </c>
      <c r="D16" s="158" t="s">
        <v>6</v>
      </c>
      <c r="E16" s="159" t="str">
        <f>VLOOKUP($D$6,Record_Source!$Q$18:$AE$20,2,FALSE)</f>
        <v>-</v>
      </c>
      <c r="F16" s="159" t="str">
        <f>VLOOKUP($D$6,Record_Source!$Q$11:$AE$13,2,FALSE)</f>
        <v>-</v>
      </c>
      <c r="G16" s="163"/>
    </row>
    <row r="17" spans="1:7" ht="53.25" customHeight="1">
      <c r="A17" s="164"/>
      <c r="B17" s="165" t="str">
        <f>VLOOKUP($D$6,Record_Source!$A$3:$O$5,6,FALSE)</f>
        <v>-</v>
      </c>
      <c r="C17" s="165" t="str">
        <f>VLOOKUP($D$6,Record_Source!$Q$3:$AE$5,6,FALSE)</f>
        <v>-</v>
      </c>
      <c r="D17" s="166" t="s">
        <v>6</v>
      </c>
      <c r="E17" s="159" t="str">
        <f>VLOOKUP($D$6,Record_Source!$Q$18:$AE$20,2,FALSE)</f>
        <v>-</v>
      </c>
      <c r="F17" s="159" t="str">
        <f>VLOOKUP($D$6,Record_Source!$Q$11:$AE$13,2,FALSE)</f>
        <v>-</v>
      </c>
      <c r="G17" s="163" t="s">
        <v>81</v>
      </c>
    </row>
    <row r="18" spans="1:7" ht="65.25" customHeight="1">
      <c r="A18" s="167">
        <v>2</v>
      </c>
      <c r="B18" s="157" t="str">
        <f>VLOOKUP($D$6,Record_Source!$A$3:$O$5,7,FALSE)</f>
        <v>-</v>
      </c>
      <c r="C18" s="157" t="str">
        <f>VLOOKUP($D$6,Record_Source!$Q$3:$AE$5,7,FALSE)</f>
        <v>-</v>
      </c>
      <c r="D18" s="158" t="s">
        <v>76</v>
      </c>
      <c r="E18" s="159" t="str">
        <f>VLOOKUP($D$6,Record_Source!$Q$18:$AE$20,2,FALSE)</f>
        <v>-</v>
      </c>
      <c r="F18" s="159" t="str">
        <f>VLOOKUP($D$6,Record_Source!$Q$11:$AE$13,2,FALSE)</f>
        <v>-</v>
      </c>
      <c r="G18" s="168"/>
    </row>
    <row r="19" spans="1:7" ht="43.5" customHeight="1">
      <c r="A19" s="164"/>
      <c r="B19" s="165" t="str">
        <f>VLOOKUP($D$6,Record_Source!$A$3:$O$5,8,FALSE)</f>
        <v>-</v>
      </c>
      <c r="C19" s="165" t="str">
        <f>VLOOKUP($D$6,Record_Source!$Q$3:$AE$5,8,FALSE)</f>
        <v>-</v>
      </c>
      <c r="D19" s="166" t="s">
        <v>76</v>
      </c>
      <c r="E19" s="159" t="str">
        <f>VLOOKUP($D$6,Record_Source!$Q$18:$AE$20,2,FALSE)</f>
        <v>-</v>
      </c>
      <c r="F19" s="159" t="str">
        <f>VLOOKUP($D$6,Record_Source!$Q$11:$AE$13,2,FALSE)</f>
        <v>-</v>
      </c>
    </row>
    <row r="20" spans="1:7" ht="50.25" customHeight="1">
      <c r="A20" s="156"/>
      <c r="B20" s="157" t="str">
        <f>VLOOKUP($D$6,Record_Source!$A$3:$O$5,9,FALSE)</f>
        <v>-</v>
      </c>
      <c r="C20" s="157" t="str">
        <f>VLOOKUP($D$6,Record_Source!$Q$3:$AE$5,9,FALSE)</f>
        <v>-</v>
      </c>
      <c r="D20" s="158" t="s">
        <v>22</v>
      </c>
      <c r="E20" s="159" t="str">
        <f>VLOOKUP($D$6,Record_Source!$Q$18:$AE$20,2,FALSE)</f>
        <v>-</v>
      </c>
      <c r="F20" s="159" t="str">
        <f>VLOOKUP($D$6,Record_Source!$Q$11:$AE$13,2,FALSE)</f>
        <v>-</v>
      </c>
    </row>
    <row r="21" spans="1:7" ht="53.25" customHeight="1">
      <c r="A21" s="156">
        <v>3</v>
      </c>
      <c r="B21" s="157" t="str">
        <f>VLOOKUP($D$6,Record_Source!$A$3:$O$5,10,FALSE)</f>
        <v>-</v>
      </c>
      <c r="C21" s="157" t="str">
        <f>VLOOKUP($D$6,Record_Source!$Q$3:$AE$5,10,FALSE)</f>
        <v>-</v>
      </c>
      <c r="D21" s="158" t="s">
        <v>22</v>
      </c>
      <c r="E21" s="159" t="str">
        <f>VLOOKUP($D$6,Record_Source!$Q$18:$AE$20,2,FALSE)</f>
        <v>-</v>
      </c>
      <c r="F21" s="159" t="str">
        <f>VLOOKUP($D$6,Record_Source!$Q$11:$AE$13,2,FALSE)</f>
        <v>-</v>
      </c>
      <c r="G21" s="169"/>
    </row>
    <row r="22" spans="1:7" ht="32.25" customHeight="1">
      <c r="A22" s="164"/>
      <c r="B22" s="165" t="str">
        <f>VLOOKUP($D$6,Record_Source!$A$3:$O$5,11,FALSE)</f>
        <v>-</v>
      </c>
      <c r="C22" s="165" t="str">
        <f>VLOOKUP($D$6,Record_Source!$Q$3:$AE$5,11,FALSE)</f>
        <v>-</v>
      </c>
      <c r="D22" s="166" t="s">
        <v>22</v>
      </c>
      <c r="E22" s="159" t="str">
        <f>VLOOKUP($D$6,Record_Source!$Q$18:$AE$20,2,FALSE)</f>
        <v>-</v>
      </c>
      <c r="F22" s="159" t="str">
        <f>VLOOKUP($D$6,Record_Source!$Q$11:$AE$13,2,FALSE)</f>
        <v>-</v>
      </c>
      <c r="G22" s="169"/>
    </row>
    <row r="23" spans="1:7" ht="62.25" customHeight="1">
      <c r="A23" s="156"/>
      <c r="B23" s="157" t="str">
        <f>VLOOKUP($D$6,Record_Source!$A$3:$O$5,12,FALSE)</f>
        <v>-</v>
      </c>
      <c r="C23" s="157" t="str">
        <f>VLOOKUP($D$6,Record_Source!$Q$3:$AE$5,12,FALSE)</f>
        <v>-</v>
      </c>
      <c r="D23" s="158" t="s">
        <v>35</v>
      </c>
      <c r="E23" s="159" t="str">
        <f>VLOOKUP($D$6,Record_Source!$Q$18:$AE$20,2,FALSE)</f>
        <v>-</v>
      </c>
      <c r="F23" s="159" t="str">
        <f>VLOOKUP($D$6,Record_Source!$Q$11:$AE$13,2,FALSE)</f>
        <v>-</v>
      </c>
      <c r="G23" s="146"/>
    </row>
    <row r="24" spans="1:7">
      <c r="A24" s="156">
        <v>4</v>
      </c>
      <c r="B24" s="157" t="str">
        <f>VLOOKUP($D$6,Record_Source!$A$3:$O$5,13,FALSE)</f>
        <v>-</v>
      </c>
      <c r="C24" s="157" t="str">
        <f>VLOOKUP($D$6,Record_Source!$Q$3:$AE$5,13,FALSE)</f>
        <v>-</v>
      </c>
      <c r="D24" s="158" t="s">
        <v>35</v>
      </c>
      <c r="E24" s="159" t="str">
        <f>VLOOKUP($D$6,Record_Source!$Q$18:$AE$20,2,FALSE)</f>
        <v>-</v>
      </c>
      <c r="F24" s="159" t="str">
        <f>VLOOKUP($D$6,Record_Source!$Q$11:$AE$13,2,FALSE)</f>
        <v>-</v>
      </c>
    </row>
    <row r="25" spans="1:7" ht="44.25" customHeight="1">
      <c r="A25" s="164"/>
      <c r="B25" s="165" t="str">
        <f>VLOOKUP($D$6,Record_Source!$A$3:$O$5,14,FALSE)</f>
        <v>-</v>
      </c>
      <c r="C25" s="165" t="str">
        <f>VLOOKUP($D$6,Record_Source!$Q$3:$AE$5,14,FALSE)</f>
        <v>-</v>
      </c>
      <c r="D25" s="166" t="s">
        <v>35</v>
      </c>
      <c r="E25" s="159" t="str">
        <f>VLOOKUP($D$6,Record_Source!$Q$18:$AE$20,2,FALSE)</f>
        <v>-</v>
      </c>
      <c r="F25" s="159" t="str">
        <f>VLOOKUP($D$6,Record_Source!$Q$11:$AE$13,2,FALSE)</f>
        <v>-</v>
      </c>
    </row>
    <row r="26" spans="1:7" ht="40.5" customHeight="1">
      <c r="A26" s="156">
        <v>5</v>
      </c>
      <c r="B26" s="170" t="str">
        <f>VLOOKUP($D$6,Record_Source!$A$3:$O$5,15,FALSE)</f>
        <v>-</v>
      </c>
      <c r="C26" s="170" t="str">
        <f>VLOOKUP($D$6,Record_Source!$Q$3:$AE$5,15,FALSE)</f>
        <v>-</v>
      </c>
      <c r="D26" s="171" t="s">
        <v>36</v>
      </c>
      <c r="E26" s="159" t="str">
        <f>VLOOKUP($D$6,Record_Source!$Q$18:$AE$20,2,FALSE)</f>
        <v>-</v>
      </c>
      <c r="F26" s="159" t="str">
        <f>VLOOKUP($D$6,Record_Source!$Q$11:$AE$13,2,FALSE)</f>
        <v>-</v>
      </c>
    </row>
  </sheetData>
  <sheetProtection autoFilter="0"/>
  <protectedRanges>
    <protectedRange algorithmName="SHA-512" hashValue="Pf7Uf5kuHiRQR4UpVuEtoQ8GQYSxeAfq27AeM1k9QEIdAsi9qGoqRde7nGaVLzWyqY8vLG+9I4E7nsIG03LTWw==" saltValue="Jmswd1IJ+szi/ovt3zniYw==" spinCount="100000" sqref="D13:D26" name="Status_1"/>
  </protectedRanges>
  <dataConsolidate link="1"/>
  <phoneticPr fontId="2" type="noConversion"/>
  <conditionalFormatting sqref="A11">
    <cfRule type="containsText" dxfId="20" priority="2" operator="containsText" text="Project">
      <formula>NOT(ISERROR(SEARCH("Project",A11)))</formula>
    </cfRule>
  </conditionalFormatting>
  <conditionalFormatting sqref="B3:B9">
    <cfRule type="containsText" dxfId="19" priority="3" operator="containsText" text="[DCM填写]">
      <formula>NOT(ISERROR(SEARCH("[DCM填写]",B3)))</formula>
    </cfRule>
  </conditionalFormatting>
  <conditionalFormatting sqref="D4:D5">
    <cfRule type="cellIs" dxfId="18" priority="36" operator="equal">
      <formula>"[DCM填写]"</formula>
    </cfRule>
  </conditionalFormatting>
  <conditionalFormatting sqref="D13:D26 D3 D6">
    <cfRule type="containsText" dxfId="17" priority="42" operator="containsText" text="[DCM填写]">
      <formula>NOT(ISERROR(SEARCH("[DCM填写]",D3)))</formula>
    </cfRule>
  </conditionalFormatting>
  <conditionalFormatting sqref="D13:D26">
    <cfRule type="containsText" dxfId="16" priority="7" operator="containsText" text="[DCM/Syndicate填写]">
      <formula>NOT(ISERROR(SEARCH("[DCM/Syndicate填写]",D13)))</formula>
    </cfRule>
    <cfRule type="containsText" dxfId="15" priority="29" operator="containsText" text="[DCM/Syndicate/Sales填写]">
      <formula>NOT(ISERROR(SEARCH("[DCM/Syndicate/Sales填写]",D13)))</formula>
    </cfRule>
    <cfRule type="containsText" dxfId="14" priority="30" operator="containsText" text="[Syndicate填写]">
      <formula>NOT(ISERROR(SEARCH("[Syndicate填写]",D13)))</formula>
    </cfRule>
    <cfRule type="containsText" dxfId="13" priority="31" operator="containsText" text="[Syndicate/Sales填写]">
      <formula>NOT(ISERROR(SEARCH("[Syndicate/Sales填写]",D13)))</formula>
    </cfRule>
  </conditionalFormatting>
  <conditionalFormatting sqref="D18">
    <cfRule type="containsText" dxfId="12" priority="8" operator="containsText" text="[DCM/Syndicate/Sales填写]">
      <formula>NOT(ISERROR(SEARCH("[DCM/Syndicate/Sales填写]",D18)))</formula>
    </cfRule>
    <cfRule type="containsText" dxfId="11" priority="9" operator="containsText" text="[Syndicate填写]">
      <formula>NOT(ISERROR(SEARCH("[Syndicate填写]",D18)))</formula>
    </cfRule>
    <cfRule type="containsText" dxfId="10" priority="10" operator="containsText" text="[Syndicate/Sales填写]">
      <formula>NOT(ISERROR(SEARCH("[Syndicate/Sales填写]",D18)))</formula>
    </cfRule>
    <cfRule type="containsText" dxfId="9" priority="11" operator="containsText" text="[DCM填写]">
      <formula>NOT(ISERROR(SEARCH("[DCM填写]",D18)))</formula>
    </cfRule>
  </conditionalFormatting>
  <conditionalFormatting sqref="C13:C26">
    <cfRule type="containsText" dxfId="8" priority="1" operator="containsText" text="书面委任">
      <formula>NOT(ISERROR(SEARCH("书面委任",C13)))</formula>
    </cfRule>
  </conditionalFormatting>
  <dataValidations count="7">
    <dataValidation type="date" operator="greaterThan" allowBlank="1" showInputMessage="1" showErrorMessage="1" promptTitle="23年至今适用" prompt="YYYY/MM/DD" sqref="B3" xr:uid="{91145022-3BB3-4398-80E2-FACEBEC8D266}">
      <formula1>44927</formula1>
    </dataValidation>
    <dataValidation showInputMessage="1" showErrorMessage="1" sqref="B4:B5" xr:uid="{226FAEF9-5A2A-4F37-A2AC-2CEDE8CEC6CE}"/>
    <dataValidation allowBlank="1" showErrorMessage="1" sqref="D3:D5" xr:uid="{89339C73-17EB-4849-A262-F6A3590CE25D}"/>
    <dataValidation type="list" operator="greaterThan" allowBlank="1" showInputMessage="1" showErrorMessage="1" promptTitle="23年至今适用" prompt="YYYY/MM/DD" sqref="B4" xr:uid="{178BCFB3-AF67-495A-B386-FF09907377C6}">
      <formula1>dd_tbl_parent</formula1>
    </dataValidation>
    <dataValidation type="list" showInputMessage="1" showErrorMessage="1" sqref="B7" xr:uid="{76A06217-FB48-46CA-A332-400799C9DCAC}">
      <formula1>dd_tbl_emptystatus</formula1>
    </dataValidation>
    <dataValidation type="list" showInputMessage="1" showErrorMessage="1" sqref="B8" xr:uid="{FC4EB35A-4F26-45C2-9611-0DC8B3FEFB8F}">
      <formula1>dd_tbl_bible_location</formula1>
    </dataValidation>
    <dataValidation allowBlank="1" showInputMessage="1" showErrorMessage="1" promptTitle="Folder Name " prompt="Copy &amp; Paste" sqref="B6" xr:uid="{069813CE-AC33-40F5-82AD-BBA00DD67CAA}"/>
  </dataValidations>
  <pageMargins left="0.23622047244094499" right="0.23622047244094499" top="0.78740157480314998" bottom="0.23622047244094499" header="0.31496062992126" footer="0.31496062992126"/>
  <pageSetup paperSize="9" scale="60" orientation="landscape" r:id="rId1"/>
  <drawing r:id="rId2"/>
  <tableParts count="2">
    <tablePart r:id="rId3"/>
    <tablePart r:id="rId4"/>
  </tableParts>
  <extLst>
    <ext xmlns:x14="http://schemas.microsoft.com/office/spreadsheetml/2009/9/main" uri="{CCE6A557-97BC-4b89-ADB6-D9C93CAAB3DF}">
      <x14:dataValidations xmlns:xm="http://schemas.microsoft.com/office/excel/2006/main" count="5">
        <x14:dataValidation type="list" allowBlank="1" showInputMessage="1" showErrorMessage="1" xr:uid="{27E701DC-09A8-466E-A5D4-3AA1E543C737}">
          <x14:formula1>
            <xm:f>Record_Source!$B$10:$B$13</xm:f>
          </x14:formula1>
          <xm:sqref>D13:D17</xm:sqref>
        </x14:dataValidation>
        <x14:dataValidation type="list" allowBlank="1" showInputMessage="1" showErrorMessage="1" xr:uid="{425A31B9-BAD8-4E8A-81CE-7EDFBDF768DA}">
          <x14:formula1>
            <xm:f>Record_Source!$F$10:$F$13</xm:f>
          </x14:formula1>
          <xm:sqref>D26</xm:sqref>
        </x14:dataValidation>
        <x14:dataValidation type="list" allowBlank="1" showInputMessage="1" showErrorMessage="1" xr:uid="{2AFA8C83-90F1-4BDC-BFE9-428C33BD0DDA}">
          <x14:formula1>
            <xm:f>Record_Source!$D$10:$D$13</xm:f>
          </x14:formula1>
          <xm:sqref>D20:D22</xm:sqref>
        </x14:dataValidation>
        <x14:dataValidation type="list" allowBlank="1" showInputMessage="1" showErrorMessage="1" xr:uid="{EE37B8A0-A05C-4177-84AD-8766E3C69BFB}">
          <x14:formula1>
            <xm:f>Record_Source!$C$10:$C$13</xm:f>
          </x14:formula1>
          <xm:sqref>D18:D19</xm:sqref>
        </x14:dataValidation>
        <x14:dataValidation type="list" allowBlank="1" showInputMessage="1" showErrorMessage="1" xr:uid="{2AC417A0-C67F-44C1-9266-A00D29E19C5F}">
          <x14:formula1>
            <xm:f>Record_Source!$E$10:$E$13</xm:f>
          </x14:formula1>
          <xm:sqref>D23:D25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34254-A201-459F-9164-F92A82847080}">
  <dimension ref="A1:I6"/>
  <sheetViews>
    <sheetView workbookViewId="0">
      <selection activeCell="E8" sqref="E8"/>
    </sheetView>
  </sheetViews>
  <sheetFormatPr defaultRowHeight="14.25"/>
  <cols>
    <col min="1" max="1" width="10.625" bestFit="1" customWidth="1"/>
    <col min="2" max="2" width="8.25" bestFit="1" customWidth="1"/>
    <col min="5" max="5" width="14" bestFit="1" customWidth="1"/>
    <col min="6" max="6" width="17" bestFit="1" customWidth="1"/>
    <col min="9" max="9" width="18.75" bestFit="1" customWidth="1"/>
  </cols>
  <sheetData>
    <row r="1" spans="1:9">
      <c r="A1" s="91" t="s">
        <v>209</v>
      </c>
      <c r="B1" s="91" t="s">
        <v>210</v>
      </c>
      <c r="E1" s="91" t="s">
        <v>64</v>
      </c>
      <c r="F1" s="91" t="s">
        <v>218</v>
      </c>
      <c r="I1" s="91" t="s">
        <v>63</v>
      </c>
    </row>
    <row r="2" spans="1:9">
      <c r="A2" s="92" t="s">
        <v>6</v>
      </c>
      <c r="B2" s="92" t="s">
        <v>220</v>
      </c>
      <c r="E2" s="92" t="s">
        <v>10</v>
      </c>
      <c r="F2" s="91" t="s">
        <v>219</v>
      </c>
      <c r="I2" s="91" t="s">
        <v>6</v>
      </c>
    </row>
    <row r="3" spans="1:9">
      <c r="A3" s="92" t="s">
        <v>207</v>
      </c>
      <c r="B3" s="92" t="s">
        <v>211</v>
      </c>
      <c r="I3" s="91" t="s">
        <v>230</v>
      </c>
    </row>
    <row r="4" spans="1:9">
      <c r="A4" s="92" t="s">
        <v>212</v>
      </c>
      <c r="B4" s="92" t="s">
        <v>213</v>
      </c>
      <c r="I4" s="91" t="s">
        <v>233</v>
      </c>
    </row>
    <row r="5" spans="1:9">
      <c r="A5" s="92" t="s">
        <v>214</v>
      </c>
      <c r="B5" s="92" t="s">
        <v>215</v>
      </c>
      <c r="I5" s="91" t="s">
        <v>236</v>
      </c>
    </row>
    <row r="6" spans="1:9">
      <c r="A6" s="92" t="s">
        <v>216</v>
      </c>
      <c r="B6" s="92" t="s">
        <v>217</v>
      </c>
      <c r="I6" s="91" t="s">
        <v>239</v>
      </c>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91F7F-E2FE-4AAF-A51C-0A720BBE339D}">
  <sheetPr>
    <tabColor theme="6" tint="-0.499984740745262"/>
  </sheetPr>
  <dimension ref="A1:AB51"/>
  <sheetViews>
    <sheetView topLeftCell="A10" zoomScaleNormal="100" workbookViewId="0">
      <selection activeCell="C14" sqref="C14"/>
    </sheetView>
  </sheetViews>
  <sheetFormatPr defaultRowHeight="11.25"/>
  <cols>
    <col min="1" max="1" width="21.625" style="43" bestFit="1" customWidth="1"/>
    <col min="2" max="2" width="13" style="41" customWidth="1"/>
    <col min="3" max="3" width="21.875" style="41" bestFit="1" customWidth="1"/>
    <col min="4" max="4" width="16.625" style="41" bestFit="1" customWidth="1"/>
    <col min="5" max="5" width="20.375" style="41" bestFit="1" customWidth="1"/>
    <col min="6" max="6" width="19.875" style="41" bestFit="1" customWidth="1"/>
    <col min="7" max="7" width="16.5" style="41" bestFit="1" customWidth="1"/>
    <col min="8" max="8" width="20.875" style="41" customWidth="1"/>
    <col min="9" max="9" width="17.5" style="41" customWidth="1"/>
    <col min="10" max="10" width="16.25" style="41" bestFit="1" customWidth="1"/>
    <col min="11" max="11" width="12" style="41" bestFit="1" customWidth="1"/>
    <col min="12" max="12" width="9" style="41"/>
    <col min="13" max="13" width="27.625" style="42" bestFit="1" customWidth="1"/>
    <col min="14" max="14" width="46.75" style="42" customWidth="1"/>
    <col min="15" max="15" width="9" style="41"/>
    <col min="16" max="16" width="24.25" style="43" bestFit="1" customWidth="1"/>
    <col min="17" max="17" width="20.25" style="41" bestFit="1" customWidth="1"/>
    <col min="18" max="18" width="20.625" style="41" bestFit="1" customWidth="1"/>
    <col min="19" max="19" width="20.25" style="41" bestFit="1" customWidth="1"/>
    <col min="20" max="20" width="23.75" style="41" bestFit="1" customWidth="1"/>
    <col min="21" max="21" width="20.625" style="41" bestFit="1" customWidth="1"/>
    <col min="22" max="23" width="20.875" style="41" customWidth="1"/>
    <col min="24" max="24" width="20.625" style="41" bestFit="1" customWidth="1"/>
    <col min="25" max="25" width="4.5" style="41" customWidth="1"/>
    <col min="26" max="26" width="18" style="41" bestFit="1" customWidth="1"/>
    <col min="27" max="27" width="54" style="41" bestFit="1" customWidth="1"/>
    <col min="28" max="28" width="33.875" style="41" bestFit="1" customWidth="1"/>
    <col min="29" max="16384" width="9" style="41"/>
  </cols>
  <sheetData>
    <row r="1" spans="1:28">
      <c r="A1" s="40" t="s">
        <v>97</v>
      </c>
      <c r="B1" s="88" t="str">
        <f ca="1" xml:space="preserve"> IF(ISNUMBER(FIND("ktkt2",CELL("filename"))),"Remote",IF(ISNUMBER(FIND("docs.live",CELL("filename"))),"Remote","Global"))</f>
        <v>Global</v>
      </c>
    </row>
    <row r="2" spans="1:28">
      <c r="A2" s="44" t="str">
        <f>+$C$13</f>
        <v>New KYC Entity</v>
      </c>
      <c r="B2" s="45" t="str">
        <f>+$E$12</f>
        <v>Items</v>
      </c>
      <c r="C2" s="45"/>
      <c r="D2" s="45"/>
      <c r="E2" s="45"/>
      <c r="F2" s="45"/>
      <c r="G2" s="45"/>
      <c r="H2" s="45"/>
      <c r="I2" s="45"/>
      <c r="J2" s="45"/>
      <c r="M2" s="46" t="str">
        <f>+$C$13</f>
        <v>New KYC Entity</v>
      </c>
      <c r="N2" s="46" t="str">
        <f>+$E$13</f>
        <v>Requirements</v>
      </c>
      <c r="P2" s="47" t="str">
        <f>+$C$13</f>
        <v>New KYC Entity</v>
      </c>
      <c r="Q2" s="48" t="str">
        <f>+$E$14</f>
        <v>Internal Remarks</v>
      </c>
      <c r="R2" s="48"/>
      <c r="S2" s="48"/>
      <c r="T2" s="48"/>
      <c r="U2" s="48"/>
      <c r="V2" s="48"/>
      <c r="W2" s="48"/>
      <c r="X2" s="48"/>
      <c r="Z2" s="49" t="str">
        <f>$C$14</f>
        <v>Existing KYC Entity</v>
      </c>
      <c r="AA2" s="50"/>
      <c r="AB2" s="51"/>
    </row>
    <row r="3" spans="1:28" s="53" customFormat="1">
      <c r="A3" s="52">
        <v>1</v>
      </c>
      <c r="B3" s="52">
        <v>2</v>
      </c>
      <c r="C3" s="52">
        <v>3</v>
      </c>
      <c r="D3" s="52">
        <v>4</v>
      </c>
      <c r="E3" s="52">
        <v>5</v>
      </c>
      <c r="F3" s="52">
        <v>6</v>
      </c>
      <c r="G3" s="52">
        <v>7</v>
      </c>
      <c r="H3" s="52">
        <v>8</v>
      </c>
      <c r="I3" s="52">
        <v>9</v>
      </c>
      <c r="J3" s="52">
        <v>10</v>
      </c>
      <c r="M3" s="54"/>
      <c r="N3" s="54"/>
      <c r="P3" s="54">
        <f>+A$3</f>
        <v>1</v>
      </c>
      <c r="Q3" s="52">
        <f t="shared" ref="Q3:X3" si="0">+B$3</f>
        <v>2</v>
      </c>
      <c r="R3" s="52">
        <f t="shared" si="0"/>
        <v>3</v>
      </c>
      <c r="S3" s="52">
        <f t="shared" si="0"/>
        <v>4</v>
      </c>
      <c r="T3" s="52">
        <f t="shared" si="0"/>
        <v>5</v>
      </c>
      <c r="U3" s="52">
        <f t="shared" si="0"/>
        <v>6</v>
      </c>
      <c r="V3" s="52">
        <f t="shared" si="0"/>
        <v>7</v>
      </c>
      <c r="W3" s="52">
        <f t="shared" si="0"/>
        <v>8</v>
      </c>
      <c r="X3" s="52">
        <f t="shared" si="0"/>
        <v>9</v>
      </c>
      <c r="Z3" s="55" t="str">
        <f>$E$12</f>
        <v>Items</v>
      </c>
      <c r="AA3" s="55" t="str">
        <f>$E$13</f>
        <v>Requirements</v>
      </c>
      <c r="AB3" s="56" t="str">
        <f>$E$14</f>
        <v>Internal Remarks</v>
      </c>
    </row>
    <row r="4" spans="1:28" ht="45">
      <c r="A4" s="57" t="str">
        <f>+$D12</f>
        <v>[DCM填写]</v>
      </c>
      <c r="B4" s="57" t="str">
        <f t="shared" ref="B4:J5" si="1">+$B$14</f>
        <v>--</v>
      </c>
      <c r="C4" s="57" t="str">
        <f t="shared" si="1"/>
        <v>--</v>
      </c>
      <c r="D4" s="57" t="str">
        <f t="shared" si="1"/>
        <v>--</v>
      </c>
      <c r="E4" s="57" t="str">
        <f t="shared" si="1"/>
        <v>--</v>
      </c>
      <c r="F4" s="57" t="str">
        <f t="shared" si="1"/>
        <v>--</v>
      </c>
      <c r="G4" s="57" t="str">
        <f t="shared" si="1"/>
        <v>--</v>
      </c>
      <c r="H4" s="57" t="str">
        <f t="shared" si="1"/>
        <v>--</v>
      </c>
      <c r="I4" s="57" t="str">
        <f t="shared" si="1"/>
        <v>--</v>
      </c>
      <c r="J4" s="58" t="str">
        <f t="shared" si="1"/>
        <v>--</v>
      </c>
      <c r="M4" s="54" t="str">
        <f>$B$5</f>
        <v>董事会决议</v>
      </c>
      <c r="N4" s="59" t="s">
        <v>223</v>
      </c>
      <c r="P4" s="57" t="str">
        <f>+$A4</f>
        <v>[DCM填写]</v>
      </c>
      <c r="Q4" s="57" t="str">
        <f t="shared" ref="Q4:X4" si="2">+$B$14</f>
        <v>--</v>
      </c>
      <c r="R4" s="57" t="str">
        <f t="shared" si="2"/>
        <v>--</v>
      </c>
      <c r="S4" s="57" t="str">
        <f t="shared" si="2"/>
        <v>--</v>
      </c>
      <c r="T4" s="57" t="str">
        <f t="shared" si="2"/>
        <v>--</v>
      </c>
      <c r="U4" s="57" t="str">
        <f t="shared" si="2"/>
        <v>--</v>
      </c>
      <c r="V4" s="57" t="str">
        <f t="shared" si="2"/>
        <v>--</v>
      </c>
      <c r="W4" s="57" t="str">
        <f t="shared" si="2"/>
        <v>--</v>
      </c>
      <c r="X4" s="57" t="str">
        <f t="shared" si="2"/>
        <v>--</v>
      </c>
      <c r="Z4" s="55" t="s">
        <v>98</v>
      </c>
      <c r="AA4" s="55" t="s">
        <v>99</v>
      </c>
      <c r="AB4" s="60" t="s">
        <v>100</v>
      </c>
    </row>
    <row r="5" spans="1:28" ht="90">
      <c r="A5" s="57" t="str">
        <f>+$D13</f>
        <v>简化客户尽调：对等司法区认可机构/持牌法团/上市公司</v>
      </c>
      <c r="B5" s="61" t="s">
        <v>101</v>
      </c>
      <c r="C5" s="61" t="s">
        <v>102</v>
      </c>
      <c r="D5" s="61" t="s">
        <v>103</v>
      </c>
      <c r="E5" s="61" t="s">
        <v>104</v>
      </c>
      <c r="F5" s="61" t="s">
        <v>105</v>
      </c>
      <c r="G5" s="57" t="str">
        <f t="shared" si="1"/>
        <v>--</v>
      </c>
      <c r="H5" s="57" t="str">
        <f t="shared" si="1"/>
        <v>--</v>
      </c>
      <c r="I5" s="57" t="str">
        <f t="shared" si="1"/>
        <v>--</v>
      </c>
      <c r="J5" s="58" t="str">
        <f t="shared" si="1"/>
        <v>--</v>
      </c>
      <c r="M5" s="62" t="str">
        <f>$C$5</f>
        <v>法律文件签字人身份证明</v>
      </c>
      <c r="N5" s="54" t="s">
        <v>106</v>
      </c>
      <c r="P5" s="57" t="str">
        <f t="shared" ref="P5:P8" si="3">+$A5</f>
        <v>简化客户尽调：对等司法区认可机构/持牌法团/上市公司</v>
      </c>
      <c r="Q5" s="61" t="s">
        <v>107</v>
      </c>
      <c r="R5" s="61" t="s">
        <v>201</v>
      </c>
      <c r="S5" s="57" t="s">
        <v>108</v>
      </c>
      <c r="T5" s="57" t="s">
        <v>191</v>
      </c>
      <c r="U5" s="57" t="s">
        <v>109</v>
      </c>
      <c r="V5" s="57" t="str">
        <f>+$B$14</f>
        <v>--</v>
      </c>
      <c r="W5" s="57" t="str">
        <f>+$B$14</f>
        <v>--</v>
      </c>
      <c r="X5" s="57" t="str">
        <f>+$B$14</f>
        <v>--</v>
      </c>
      <c r="Z5" s="55" t="s">
        <v>110</v>
      </c>
      <c r="AA5" s="55" t="s">
        <v>111</v>
      </c>
      <c r="AB5" s="60" t="str">
        <f>$R$5</f>
        <v>豁免个人住址证明；
如检索到姓名可豁免第二份ID要求：1) 上市公司年报; 2)境内外OC; 3) 审计年报; 4) 交易所及上清所公告; 5) 企查查; 6) 国家企业信用信息公示系统; 7) 专业资格网站</v>
      </c>
    </row>
    <row r="6" spans="1:28" ht="90">
      <c r="A6" s="57" t="str">
        <f>+$D14</f>
        <v>BVI/Cayman 注册成立公司</v>
      </c>
      <c r="B6" s="61" t="s">
        <v>112</v>
      </c>
      <c r="C6" s="61" t="s">
        <v>113</v>
      </c>
      <c r="D6" s="61" t="s">
        <v>114</v>
      </c>
      <c r="E6" s="57" t="str">
        <f>$B$5</f>
        <v>董事会决议</v>
      </c>
      <c r="F6" s="57" t="str">
        <f>$C$5</f>
        <v>法律文件签字人身份证明</v>
      </c>
      <c r="G6" s="61" t="s">
        <v>115</v>
      </c>
      <c r="H6" s="61" t="s">
        <v>116</v>
      </c>
      <c r="I6" s="61" t="s">
        <v>117</v>
      </c>
      <c r="J6" s="58" t="str">
        <f>+$B$14</f>
        <v>--</v>
      </c>
      <c r="M6" s="54" t="str">
        <f>$D$5</f>
        <v>董事名册</v>
      </c>
      <c r="N6" s="63" t="s">
        <v>118</v>
      </c>
      <c r="P6" s="57" t="str">
        <f t="shared" si="3"/>
        <v>BVI/Cayman 注册成立公司</v>
      </c>
      <c r="Q6" s="57" t="str">
        <f t="shared" ref="Q6:S7" si="4">+$B$14</f>
        <v>--</v>
      </c>
      <c r="R6" s="57" t="str">
        <f t="shared" si="4"/>
        <v>--</v>
      </c>
      <c r="S6" s="57" t="str">
        <f t="shared" si="4"/>
        <v>--</v>
      </c>
      <c r="T6" s="57" t="str">
        <f>$Q$5</f>
        <v>若无决议须提供指定本次项目相应授权文档签署版复印件，且由DCM提供合理解释与说明</v>
      </c>
      <c r="U6" s="57" t="str">
        <f>$R$5</f>
        <v>豁免个人住址证明；
如检索到姓名可豁免第二份ID要求：1) 上市公司年报; 2)境内外OC; 3) 审计年报; 4) 交易所及上清所公告; 5) 企查查; 6) 国家企业信用信息公示系统; 7) 专业资格网站</v>
      </c>
      <c r="V6" s="61" t="s">
        <v>119</v>
      </c>
      <c r="W6" s="57" t="str">
        <f>$R$5</f>
        <v>豁免个人住址证明；
如检索到姓名可豁免第二份ID要求：1) 上市公司年报; 2)境内外OC; 3) 审计年报; 4) 交易所及上清所公告; 5) 企查查; 6) 国家企业信用信息公示系统; 7) 专业资格网站</v>
      </c>
      <c r="X6" s="57" t="str">
        <f>+$B$14</f>
        <v>--</v>
      </c>
      <c r="Z6" s="55" t="s">
        <v>101</v>
      </c>
      <c r="AA6" s="55" t="str">
        <f>$N$4</f>
        <v>本次发债授权董事会会议复印件
(须包含所有参会董事签字及授权人士签名)</v>
      </c>
      <c r="AB6" s="60" t="str">
        <f>$Q$5</f>
        <v>若无决议须提供指定本次项目相应授权文档签署版复印件，且由DCM提供合理解释与说明</v>
      </c>
    </row>
    <row r="7" spans="1:28" ht="90">
      <c r="A7" s="57" t="str">
        <f>+$D15</f>
        <v>HK注册成立公司</v>
      </c>
      <c r="B7" s="61" t="s">
        <v>120</v>
      </c>
      <c r="C7" s="61" t="s">
        <v>121</v>
      </c>
      <c r="D7" s="57" t="str">
        <f>$D$5</f>
        <v>董事名册</v>
      </c>
      <c r="E7" s="57" t="str">
        <f>$D$6</f>
        <v>公司章程</v>
      </c>
      <c r="F7" s="57" t="str">
        <f>$B$5</f>
        <v>董事会决议</v>
      </c>
      <c r="G7" s="57" t="str">
        <f>+$F$6</f>
        <v>法律文件签字人身份证明</v>
      </c>
      <c r="H7" s="57" t="str">
        <f>$G$6</f>
        <v>股权架构图</v>
      </c>
      <c r="I7" s="57" t="str">
        <f>+$H$6</f>
        <v>股东身份证明</v>
      </c>
      <c r="J7" s="57" t="str">
        <f>$I$6</f>
        <v>公司地址证明</v>
      </c>
      <c r="M7" s="54" t="str">
        <f>$E$5</f>
        <v>反洗钱问卷</v>
      </c>
      <c r="N7" s="57" t="s">
        <v>122</v>
      </c>
      <c r="P7" s="57" t="str">
        <f t="shared" si="3"/>
        <v>HK注册成立公司</v>
      </c>
      <c r="Q7" s="57" t="str">
        <f t="shared" si="4"/>
        <v>--</v>
      </c>
      <c r="R7" s="57" t="str">
        <f t="shared" si="4"/>
        <v>--</v>
      </c>
      <c r="S7" s="57" t="str">
        <f t="shared" si="4"/>
        <v>--</v>
      </c>
      <c r="T7" s="57" t="str">
        <f>+$B$14</f>
        <v>--</v>
      </c>
      <c r="U7" s="57" t="str">
        <f>$Q$5</f>
        <v>若无决议须提供指定本次项目相应授权文档签署版复印件，且由DCM提供合理解释与说明</v>
      </c>
      <c r="V7" s="57" t="str">
        <f>$R$5</f>
        <v>豁免个人住址证明；
如检索到姓名可豁免第二份ID要求：1) 上市公司年报; 2)境内外OC; 3) 审计年报; 4) 交易所及上清所公告; 5) 企查查; 6) 国家企业信用信息公示系统; 7) 专业资格网站</v>
      </c>
      <c r="W7" s="57" t="str">
        <f>$V$6</f>
        <v>DCM提供OC中股权架构图截图。如数据不足够，则需连同董事声明的股权架构图</v>
      </c>
      <c r="X7" s="57" t="str">
        <f>$R$5</f>
        <v>豁免个人住址证明；
如检索到姓名可豁免第二份ID要求：1) 上市公司年报; 2)境内外OC; 3) 审计年报; 4) 交易所及上清所公告; 5) 企查查; 6) 国家企业信用信息公示系统; 7) 专业资格网站</v>
      </c>
      <c r="Z7" s="64" t="str">
        <f t="shared" ref="Z7:AB12" si="5">+$B$14</f>
        <v>--</v>
      </c>
      <c r="AA7" s="64" t="str">
        <f t="shared" si="5"/>
        <v>--</v>
      </c>
      <c r="AB7" s="64" t="str">
        <f t="shared" si="5"/>
        <v>--</v>
      </c>
    </row>
    <row r="8" spans="1:28" ht="90">
      <c r="A8" s="57" t="str">
        <f>+$D16</f>
        <v>中国内地注册成立公司</v>
      </c>
      <c r="B8" s="61" t="s">
        <v>123</v>
      </c>
      <c r="C8" s="57" t="str">
        <f>$D$6</f>
        <v>公司章程</v>
      </c>
      <c r="D8" s="57" t="s">
        <v>124</v>
      </c>
      <c r="E8" s="57" t="str">
        <f>$B$5</f>
        <v>董事会决议</v>
      </c>
      <c r="F8" s="57" t="str">
        <f>+$C$5</f>
        <v>法律文件签字人身份证明</v>
      </c>
      <c r="G8" s="57" t="str">
        <f>$G$6</f>
        <v>股权架构图</v>
      </c>
      <c r="H8" s="57" t="str">
        <f>$I$7</f>
        <v>股东身份证明</v>
      </c>
      <c r="I8" s="57" t="str">
        <f>$I$6</f>
        <v>公司地址证明</v>
      </c>
      <c r="J8" s="58" t="str">
        <f>+$B$14</f>
        <v>--</v>
      </c>
      <c r="M8" s="54" t="str">
        <f>$F$5</f>
        <v>简化客户尽调资格证明</v>
      </c>
      <c r="N8" s="54" t="s">
        <v>125</v>
      </c>
      <c r="P8" s="57" t="str">
        <f t="shared" si="3"/>
        <v>中国内地注册成立公司</v>
      </c>
      <c r="Q8" s="57" t="str">
        <f>+$B$14</f>
        <v>--</v>
      </c>
      <c r="R8" s="57" t="str">
        <f>+$B$14</f>
        <v>--</v>
      </c>
      <c r="S8" s="57" t="s">
        <v>126</v>
      </c>
      <c r="T8" s="57" t="str">
        <f>$Q$5</f>
        <v>若无决议须提供指定本次项目相应授权文档签署版复印件，且由DCM提供合理解释与说明</v>
      </c>
      <c r="U8" s="57" t="str">
        <f>$R$5</f>
        <v>豁免个人住址证明；
如检索到姓名可豁免第二份ID要求：1) 上市公司年报; 2)境内外OC; 3) 审计年报; 4) 交易所及上清所公告; 5) 企查查; 6) 国家企业信用信息公示系统; 7) 专业资格网站</v>
      </c>
      <c r="V8" s="57" t="str">
        <f>$V$6</f>
        <v>DCM提供OC中股权架构图截图。如数据不足够，则需连同董事声明的股权架构图</v>
      </c>
      <c r="W8" s="57" t="str">
        <f>$R$5</f>
        <v>豁免个人住址证明；
如检索到姓名可豁免第二份ID要求：1) 上市公司年报; 2)境内外OC; 3) 审计年报; 4) 交易所及上清所公告; 5) 企查查; 6) 国家企业信用信息公示系统; 7) 专业资格网站</v>
      </c>
      <c r="X8" s="57" t="str">
        <f>+$B$14</f>
        <v>--</v>
      </c>
      <c r="Z8" s="64" t="str">
        <f t="shared" si="5"/>
        <v>--</v>
      </c>
      <c r="AA8" s="64" t="str">
        <f t="shared" si="5"/>
        <v>--</v>
      </c>
      <c r="AB8" s="64" t="str">
        <f t="shared" si="5"/>
        <v>--</v>
      </c>
    </row>
    <row r="9" spans="1:28">
      <c r="A9" s="41"/>
      <c r="M9" s="54" t="str">
        <f>$B$6</f>
        <v>公司成立证书</v>
      </c>
      <c r="N9" s="54" t="s">
        <v>127</v>
      </c>
      <c r="Z9" s="64" t="str">
        <f t="shared" si="5"/>
        <v>--</v>
      </c>
      <c r="AA9" s="64" t="str">
        <f t="shared" si="5"/>
        <v>--</v>
      </c>
      <c r="AB9" s="64" t="str">
        <f t="shared" si="5"/>
        <v>--</v>
      </c>
    </row>
    <row r="10" spans="1:28">
      <c r="M10" s="54" t="str">
        <f>$C$6</f>
        <v>董事在职证明书</v>
      </c>
      <c r="N10" s="54" t="s">
        <v>128</v>
      </c>
      <c r="Z10" s="64" t="str">
        <f t="shared" si="5"/>
        <v>--</v>
      </c>
      <c r="AA10" s="64" t="str">
        <f t="shared" si="5"/>
        <v>--</v>
      </c>
      <c r="AB10" s="64" t="str">
        <f t="shared" si="5"/>
        <v>--</v>
      </c>
    </row>
    <row r="11" spans="1:28" ht="14.25">
      <c r="A11" s="41" t="s">
        <v>129</v>
      </c>
      <c r="B11" s="43" t="s">
        <v>130</v>
      </c>
      <c r="C11" s="65" t="s">
        <v>95</v>
      </c>
      <c r="D11" s="65" t="s">
        <v>131</v>
      </c>
      <c r="E11" s="41" t="s">
        <v>132</v>
      </c>
      <c r="F11" s="66" t="s">
        <v>133</v>
      </c>
      <c r="G11" s="67" t="s">
        <v>134</v>
      </c>
      <c r="H11" s="67" t="s">
        <v>135</v>
      </c>
      <c r="I11" s="67" t="s">
        <v>93</v>
      </c>
      <c r="J11" s="67" t="s">
        <v>136</v>
      </c>
      <c r="K11" s="85" t="s">
        <v>189</v>
      </c>
      <c r="M11" s="54" t="str">
        <f>$D$6</f>
        <v>公司章程</v>
      </c>
      <c r="N11" s="54" t="s">
        <v>118</v>
      </c>
      <c r="Z11" s="64" t="str">
        <f t="shared" si="5"/>
        <v>--</v>
      </c>
      <c r="AA11" s="64" t="str">
        <f t="shared" si="5"/>
        <v>--</v>
      </c>
      <c r="AB11" s="64" t="str">
        <f t="shared" si="5"/>
        <v>--</v>
      </c>
    </row>
    <row r="12" spans="1:28" ht="14.25">
      <c r="A12" s="68">
        <v>44562</v>
      </c>
      <c r="B12" s="69" t="str">
        <f>tbl_inputnilstatus[Pending Status]</f>
        <v>[DCM填写]</v>
      </c>
      <c r="C12" s="58" t="str">
        <f>+$B$12</f>
        <v>[DCM填写]</v>
      </c>
      <c r="D12" s="58" t="str">
        <f>+$B$12</f>
        <v>[DCM填写]</v>
      </c>
      <c r="E12" s="70" t="s">
        <v>137</v>
      </c>
      <c r="F12" s="71" t="str">
        <f>+$B$12</f>
        <v>[DCM填写]</v>
      </c>
      <c r="G12" s="58" t="str">
        <f>+$B$12</f>
        <v>[DCM填写]</v>
      </c>
      <c r="H12" s="58" t="str">
        <f>+$B$12</f>
        <v>[DCM填写]</v>
      </c>
      <c r="I12" s="58" t="str">
        <f>+$B$12</f>
        <v>[DCM填写]</v>
      </c>
      <c r="J12" s="58" t="str">
        <f>+$B$12</f>
        <v>[DCM填写]</v>
      </c>
      <c r="K12" s="85" t="str">
        <f>Input</f>
        <v>[DCM填写]</v>
      </c>
      <c r="M12" s="54" t="str">
        <f>$G$6</f>
        <v>股权架构图</v>
      </c>
      <c r="N12" s="54" t="s">
        <v>138</v>
      </c>
      <c r="Z12" s="64" t="str">
        <f t="shared" si="5"/>
        <v>--</v>
      </c>
      <c r="AA12" s="64" t="str">
        <f t="shared" si="5"/>
        <v>--</v>
      </c>
      <c r="AB12" s="64" t="str">
        <f t="shared" si="5"/>
        <v>--</v>
      </c>
    </row>
    <row r="13" spans="1:28" ht="56.25">
      <c r="A13" s="68">
        <v>44593</v>
      </c>
      <c r="B13" s="72" t="s">
        <v>3</v>
      </c>
      <c r="C13" s="70" t="s">
        <v>139</v>
      </c>
      <c r="D13" s="61" t="s">
        <v>140</v>
      </c>
      <c r="E13" s="61" t="s">
        <v>141</v>
      </c>
      <c r="F13" s="41" t="s">
        <v>142</v>
      </c>
      <c r="G13" s="61" t="s">
        <v>143</v>
      </c>
      <c r="H13" s="57" t="str">
        <f>$G$13</f>
        <v>已存档</v>
      </c>
      <c r="I13" s="57" t="str">
        <f>$G$13</f>
        <v>已存档</v>
      </c>
      <c r="J13" s="57" t="s">
        <v>144</v>
      </c>
      <c r="K13" s="86" t="s">
        <v>188</v>
      </c>
      <c r="M13" s="54" t="str">
        <f>$H$6</f>
        <v>股东身份证明</v>
      </c>
      <c r="N13" s="54" t="s">
        <v>145</v>
      </c>
      <c r="Z13" s="43"/>
      <c r="AA13" s="43"/>
    </row>
    <row r="14" spans="1:28" ht="33.75">
      <c r="A14" s="68">
        <v>44594</v>
      </c>
      <c r="B14" s="73" t="s">
        <v>78</v>
      </c>
      <c r="C14" s="70" t="s">
        <v>94</v>
      </c>
      <c r="D14" s="61" t="s">
        <v>146</v>
      </c>
      <c r="E14" s="61" t="s">
        <v>147</v>
      </c>
      <c r="F14" s="74"/>
      <c r="G14" s="61" t="s">
        <v>148</v>
      </c>
      <c r="H14" s="61" t="s">
        <v>149</v>
      </c>
      <c r="I14" s="75" t="str">
        <f>$B$13</f>
        <v>N/A</v>
      </c>
      <c r="J14" s="57" t="s">
        <v>150</v>
      </c>
      <c r="K14" s="86" t="s">
        <v>190</v>
      </c>
      <c r="M14" s="54" t="str">
        <f>$I$6</f>
        <v>公司地址证明</v>
      </c>
      <c r="N14" s="54" t="s">
        <v>151</v>
      </c>
      <c r="U14" s="41" t="s">
        <v>152</v>
      </c>
    </row>
    <row r="15" spans="1:28" ht="33.75">
      <c r="A15" s="68">
        <v>44595</v>
      </c>
      <c r="D15" s="61" t="s">
        <v>153</v>
      </c>
      <c r="E15" s="61" t="s">
        <v>154</v>
      </c>
      <c r="G15" s="61" t="s">
        <v>155</v>
      </c>
      <c r="H15" s="76" t="str">
        <f>+$B$13</f>
        <v>N/A</v>
      </c>
      <c r="J15" s="57" t="str">
        <f>G14</f>
        <v>已存档1份ID证明和满足豁免第二份ID要求的证明</v>
      </c>
      <c r="M15" s="54" t="str">
        <f>$B$8</f>
        <v>营业执照</v>
      </c>
      <c r="N15" s="54" t="s">
        <v>118</v>
      </c>
      <c r="U15" s="41" t="s">
        <v>156</v>
      </c>
    </row>
    <row r="16" spans="1:28" ht="33.75">
      <c r="A16" s="68">
        <v>44656</v>
      </c>
      <c r="D16" s="78" t="s">
        <v>157</v>
      </c>
      <c r="E16" s="43"/>
      <c r="G16" s="61" t="s">
        <v>158</v>
      </c>
      <c r="I16" s="96" t="s">
        <v>63</v>
      </c>
      <c r="J16" s="95" t="str">
        <f t="shared" ref="J16:J18" si="6">G15</f>
        <v>申请合规豁免：已存档与律师的往来电邮确认发行人不会提供</v>
      </c>
      <c r="K16" s="85" t="s">
        <v>197</v>
      </c>
      <c r="M16" s="54" t="str">
        <f>$D$8</f>
        <v>工商查册报告</v>
      </c>
      <c r="N16" s="54" t="s">
        <v>159</v>
      </c>
      <c r="U16" s="41" t="s">
        <v>160</v>
      </c>
    </row>
    <row r="17" spans="1:21" ht="33.75">
      <c r="A17" s="68">
        <v>44666</v>
      </c>
      <c r="D17" s="43"/>
      <c r="E17" s="43"/>
      <c r="G17" s="61" t="s">
        <v>161</v>
      </c>
      <c r="I17" s="97" t="str">
        <f>Input</f>
        <v>[DCM填写]</v>
      </c>
      <c r="J17" s="95" t="str">
        <f t="shared" si="6"/>
        <v>申请合规豁免：已存档与公司的往来电邮或截图显示其不会提供</v>
      </c>
      <c r="K17" s="85" t="str">
        <f>Input</f>
        <v>[DCM填写]</v>
      </c>
      <c r="M17" s="54" t="str">
        <f>$B$7</f>
        <v>公司注册证书</v>
      </c>
      <c r="N17" s="54" t="s">
        <v>118</v>
      </c>
      <c r="U17" s="41" t="s">
        <v>162</v>
      </c>
    </row>
    <row r="18" spans="1:21" ht="42.75">
      <c r="A18" s="68">
        <v>44667</v>
      </c>
      <c r="B18" s="41" t="s">
        <v>180</v>
      </c>
      <c r="C18" s="79" t="s">
        <v>186</v>
      </c>
      <c r="D18" s="43"/>
      <c r="E18" s="43"/>
      <c r="G18" s="76" t="str">
        <f>+$B$13</f>
        <v>N/A</v>
      </c>
      <c r="J18" s="57" t="str">
        <f t="shared" si="6"/>
        <v>申请合规豁免：已存档承揽团队确认与发行人沟通后公司不会提供</v>
      </c>
      <c r="K18" s="86" t="s">
        <v>198</v>
      </c>
      <c r="M18" s="54" t="str">
        <f>$C$7</f>
        <v>商业登记证</v>
      </c>
      <c r="N18" s="54" t="s">
        <v>163</v>
      </c>
      <c r="U18" s="41" t="s">
        <v>164</v>
      </c>
    </row>
    <row r="19" spans="1:21" ht="57">
      <c r="A19" s="68">
        <v>44669</v>
      </c>
      <c r="B19" s="41" t="s">
        <v>179</v>
      </c>
      <c r="C19" s="79" t="s">
        <v>184</v>
      </c>
      <c r="D19" s="43"/>
      <c r="E19" s="43"/>
      <c r="J19" s="76" t="str">
        <f>+$B$13</f>
        <v>N/A</v>
      </c>
      <c r="K19" s="86" t="s">
        <v>200</v>
      </c>
    </row>
    <row r="20" spans="1:21" ht="14.25">
      <c r="A20" s="68">
        <v>44682</v>
      </c>
      <c r="C20" s="79" t="s">
        <v>185</v>
      </c>
      <c r="E20" s="43"/>
      <c r="F20" s="43"/>
      <c r="I20" s="43"/>
      <c r="K20" s="85" t="s">
        <v>199</v>
      </c>
    </row>
    <row r="21" spans="1:21" ht="49.5">
      <c r="A21" s="68">
        <v>44683</v>
      </c>
      <c r="B21" s="87" t="s">
        <v>181</v>
      </c>
      <c r="C21" s="79" t="s">
        <v>192</v>
      </c>
      <c r="E21" s="43"/>
      <c r="F21" s="43"/>
      <c r="H21" s="43"/>
      <c r="I21" s="43"/>
    </row>
    <row r="22" spans="1:21">
      <c r="A22" s="68">
        <v>44689</v>
      </c>
      <c r="E22" s="43"/>
      <c r="F22" s="43"/>
      <c r="H22" s="43"/>
      <c r="I22" s="43"/>
    </row>
    <row r="23" spans="1:21" ht="14.25">
      <c r="A23" s="68">
        <v>44690</v>
      </c>
      <c r="C23" s="41" t="s">
        <v>206</v>
      </c>
      <c r="G23" s="85" t="s">
        <v>203</v>
      </c>
    </row>
    <row r="24" spans="1:21" ht="71.25">
      <c r="A24" s="68">
        <v>44715</v>
      </c>
      <c r="G24" s="86" t="s">
        <v>205</v>
      </c>
    </row>
    <row r="25" spans="1:21" ht="14.25">
      <c r="A25" s="68">
        <v>44743</v>
      </c>
      <c r="G25" s="86"/>
    </row>
    <row r="26" spans="1:21">
      <c r="A26" s="68">
        <v>44816</v>
      </c>
    </row>
    <row r="27" spans="1:21">
      <c r="A27" s="68">
        <v>44835</v>
      </c>
    </row>
    <row r="28" spans="1:21">
      <c r="A28" s="68">
        <v>44838</v>
      </c>
    </row>
    <row r="29" spans="1:21">
      <c r="A29" s="68">
        <v>44920</v>
      </c>
    </row>
    <row r="30" spans="1:21">
      <c r="A30" s="68">
        <v>44921</v>
      </c>
    </row>
    <row r="31" spans="1:21">
      <c r="A31" s="68">
        <v>44922</v>
      </c>
    </row>
    <row r="32" spans="1:21">
      <c r="A32" s="68">
        <v>44927</v>
      </c>
    </row>
    <row r="33" spans="1:20">
      <c r="A33" s="68">
        <v>44958</v>
      </c>
    </row>
    <row r="34" spans="1:20">
      <c r="A34" s="68">
        <v>44948</v>
      </c>
      <c r="T34" s="77"/>
    </row>
    <row r="35" spans="1:20">
      <c r="A35" s="68">
        <v>44949</v>
      </c>
      <c r="T35" s="77"/>
    </row>
    <row r="36" spans="1:20">
      <c r="A36" s="68">
        <v>44950</v>
      </c>
      <c r="T36" s="77" t="s">
        <v>165</v>
      </c>
    </row>
    <row r="37" spans="1:20">
      <c r="A37" s="68">
        <v>44951</v>
      </c>
      <c r="T37" s="77" t="s">
        <v>166</v>
      </c>
    </row>
    <row r="38" spans="1:20">
      <c r="A38" s="68">
        <v>45021</v>
      </c>
      <c r="T38" s="77" t="s">
        <v>167</v>
      </c>
    </row>
    <row r="39" spans="1:20">
      <c r="A39" s="68">
        <v>45023</v>
      </c>
      <c r="T39" s="77" t="s">
        <v>168</v>
      </c>
    </row>
    <row r="40" spans="1:20">
      <c r="A40" s="68">
        <v>45024</v>
      </c>
      <c r="T40" s="77" t="s">
        <v>169</v>
      </c>
    </row>
    <row r="41" spans="1:20">
      <c r="A41" s="68">
        <v>45026</v>
      </c>
      <c r="T41" s="77" t="s">
        <v>170</v>
      </c>
    </row>
    <row r="42" spans="1:20">
      <c r="A42" s="68">
        <v>45047</v>
      </c>
      <c r="T42" s="77" t="s">
        <v>171</v>
      </c>
    </row>
    <row r="43" spans="1:20">
      <c r="A43" s="68">
        <v>45072</v>
      </c>
      <c r="T43" s="77"/>
    </row>
    <row r="44" spans="1:20">
      <c r="A44" s="68">
        <v>45099</v>
      </c>
      <c r="T44" s="77"/>
    </row>
    <row r="45" spans="1:20">
      <c r="A45" s="68">
        <v>45108</v>
      </c>
      <c r="T45" s="77"/>
    </row>
    <row r="46" spans="1:20">
      <c r="A46" s="68">
        <v>45199</v>
      </c>
    </row>
    <row r="47" spans="1:20">
      <c r="A47" s="68">
        <v>45200</v>
      </c>
    </row>
    <row r="48" spans="1:20">
      <c r="A48" s="68">
        <v>45201</v>
      </c>
    </row>
    <row r="49" spans="1:1">
      <c r="A49" s="68">
        <v>45222</v>
      </c>
    </row>
    <row r="50" spans="1:1">
      <c r="A50" s="68">
        <v>45285</v>
      </c>
    </row>
    <row r="51" spans="1:1">
      <c r="A51" s="68">
        <v>45286</v>
      </c>
    </row>
  </sheetData>
  <conditionalFormatting sqref="M1:M1048576">
    <cfRule type="duplicateValues" dxfId="7" priority="6"/>
  </conditionalFormatting>
  <conditionalFormatting sqref="Z2">
    <cfRule type="duplicateValues" dxfId="6" priority="3"/>
  </conditionalFormatting>
  <conditionalFormatting sqref="Z3">
    <cfRule type="duplicateValues" dxfId="5" priority="2"/>
  </conditionalFormatting>
  <conditionalFormatting sqref="Z4">
    <cfRule type="duplicateValues" dxfId="4" priority="5"/>
  </conditionalFormatting>
  <conditionalFormatting sqref="Z5">
    <cfRule type="duplicateValues" dxfId="3" priority="4"/>
  </conditionalFormatting>
  <conditionalFormatting sqref="Z6">
    <cfRule type="duplicateValues" dxfId="2" priority="1"/>
  </conditionalFormatting>
  <pageMargins left="0.7" right="0.7" top="0.75" bottom="0.75" header="0.3" footer="0.3"/>
  <pageSetup orientation="portrait" r:id="rId1"/>
  <tableParts count="11">
    <tablePart r:id="rId2"/>
    <tablePart r:id="rId3"/>
    <tablePart r:id="rId4"/>
    <tablePart r:id="rId5"/>
    <tablePart r:id="rId6"/>
    <tablePart r:id="rId7"/>
    <tablePart r:id="rId8"/>
    <tablePart r:id="rId9"/>
    <tablePart r:id="rId10"/>
    <tablePart r:id="rId11"/>
    <tablePart r:id="rId1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4EB88-ACB1-4313-A0A8-1E3303903FA5}">
  <sheetPr>
    <tabColor rgb="FF0070C0"/>
  </sheetPr>
  <dimension ref="A1:BF41"/>
  <sheetViews>
    <sheetView showGridLines="0" zoomScale="55" zoomScaleNormal="55" workbookViewId="0">
      <selection activeCell="C17" sqref="C17"/>
    </sheetView>
  </sheetViews>
  <sheetFormatPr defaultRowHeight="14.25"/>
  <cols>
    <col min="1" max="1" width="23.5" customWidth="1"/>
    <col min="2" max="12" width="39" customWidth="1"/>
    <col min="13" max="14" width="52.875" customWidth="1"/>
    <col min="15" max="15" width="49" customWidth="1"/>
    <col min="17" max="17" width="25.75" customWidth="1"/>
    <col min="18" max="18" width="24.5" customWidth="1"/>
    <col min="19" max="19" width="27.5" customWidth="1"/>
    <col min="20" max="20" width="25" customWidth="1"/>
    <col min="21" max="21" width="22.75" customWidth="1"/>
    <col min="22" max="22" width="25.25" customWidth="1"/>
    <col min="23" max="23" width="33" customWidth="1"/>
    <col min="24" max="24" width="23.25" customWidth="1"/>
    <col min="25" max="26" width="25.375" customWidth="1"/>
    <col min="27" max="27" width="24.375" customWidth="1"/>
    <col min="28" max="28" width="28.625" customWidth="1"/>
    <col min="29" max="29" width="26.25" customWidth="1"/>
    <col min="30" max="30" width="25.375" customWidth="1"/>
    <col min="31" max="31" width="24.375" customWidth="1"/>
  </cols>
  <sheetData>
    <row r="1" spans="1:58" ht="27.75" customHeight="1">
      <c r="A1" s="1" t="s">
        <v>8</v>
      </c>
      <c r="B1" s="2"/>
      <c r="C1" s="2"/>
      <c r="D1" s="2"/>
      <c r="E1" s="2"/>
      <c r="F1" s="2"/>
      <c r="G1" s="2"/>
      <c r="H1" s="2"/>
      <c r="I1" s="2"/>
      <c r="J1" s="2"/>
      <c r="K1" s="2"/>
      <c r="L1" s="2"/>
      <c r="M1" s="2"/>
      <c r="N1" s="2"/>
      <c r="O1" s="2"/>
      <c r="P1" s="3"/>
      <c r="Q1" s="4" t="s">
        <v>9</v>
      </c>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row>
    <row r="2" spans="1:58" ht="64.5" customHeight="1">
      <c r="A2" s="5" t="s">
        <v>25</v>
      </c>
      <c r="B2" s="6">
        <v>2</v>
      </c>
      <c r="C2" s="6">
        <v>3</v>
      </c>
      <c r="D2" s="6">
        <v>4</v>
      </c>
      <c r="E2" s="6">
        <v>5</v>
      </c>
      <c r="F2" s="6">
        <v>6</v>
      </c>
      <c r="G2" s="6">
        <v>7</v>
      </c>
      <c r="H2" s="6">
        <v>8</v>
      </c>
      <c r="I2" s="6">
        <v>9</v>
      </c>
      <c r="J2" s="6">
        <v>10</v>
      </c>
      <c r="K2" s="6">
        <v>11</v>
      </c>
      <c r="L2" s="6">
        <v>12</v>
      </c>
      <c r="M2" s="6">
        <v>13</v>
      </c>
      <c r="N2" s="6">
        <v>14</v>
      </c>
      <c r="O2" s="6">
        <v>15</v>
      </c>
      <c r="P2" s="7"/>
      <c r="Q2" s="8" t="s">
        <v>26</v>
      </c>
      <c r="R2" s="9">
        <v>2</v>
      </c>
      <c r="S2" s="9">
        <v>3</v>
      </c>
      <c r="T2" s="9">
        <v>4</v>
      </c>
      <c r="U2" s="9">
        <v>5</v>
      </c>
      <c r="V2" s="9">
        <v>6</v>
      </c>
      <c r="W2" s="9">
        <v>7</v>
      </c>
      <c r="X2" s="9">
        <v>8</v>
      </c>
      <c r="Y2" s="9">
        <v>9</v>
      </c>
      <c r="Z2" s="9">
        <v>10</v>
      </c>
      <c r="AA2" s="9">
        <v>11</v>
      </c>
      <c r="AB2" s="9">
        <v>12</v>
      </c>
      <c r="AC2" s="9">
        <v>13</v>
      </c>
      <c r="AD2" s="9">
        <v>14</v>
      </c>
      <c r="AE2" s="9">
        <v>15</v>
      </c>
      <c r="AF2" s="7"/>
      <c r="AG2" s="7"/>
      <c r="AH2" s="7"/>
      <c r="AI2" s="7"/>
      <c r="AJ2" s="7"/>
      <c r="AK2" s="7"/>
      <c r="AL2" s="7"/>
      <c r="AM2" s="7"/>
      <c r="AN2" s="7"/>
      <c r="AO2" s="7"/>
      <c r="AP2" s="7"/>
      <c r="AQ2" s="7"/>
      <c r="AR2" s="7"/>
      <c r="AS2" s="7"/>
      <c r="AT2" s="7"/>
      <c r="AU2" s="7"/>
      <c r="AV2" s="7"/>
      <c r="AW2" s="7"/>
      <c r="AX2" s="7"/>
      <c r="AY2" s="7"/>
      <c r="AZ2" s="7"/>
      <c r="BA2" s="7"/>
      <c r="BB2" s="7"/>
      <c r="BC2" s="7"/>
      <c r="BD2" s="7"/>
      <c r="BE2" s="7"/>
      <c r="BF2" s="7"/>
    </row>
    <row r="3" spans="1:58">
      <c r="A3" s="27" t="str">
        <f t="array" ref="A3">tbl_inputnilstatus[Nil Status]</f>
        <v>--</v>
      </c>
      <c r="B3" s="1" t="s">
        <v>2</v>
      </c>
      <c r="C3" s="1" t="s">
        <v>2</v>
      </c>
      <c r="D3" s="1" t="s">
        <v>2</v>
      </c>
      <c r="E3" s="1" t="s">
        <v>2</v>
      </c>
      <c r="F3" s="1" t="s">
        <v>2</v>
      </c>
      <c r="G3" s="1" t="s">
        <v>2</v>
      </c>
      <c r="H3" s="1" t="s">
        <v>2</v>
      </c>
      <c r="I3" s="1" t="s">
        <v>2</v>
      </c>
      <c r="J3" s="1" t="s">
        <v>2</v>
      </c>
      <c r="K3" s="1" t="s">
        <v>2</v>
      </c>
      <c r="L3" s="1" t="s">
        <v>2</v>
      </c>
      <c r="M3" s="1" t="s">
        <v>2</v>
      </c>
      <c r="N3" s="1" t="s">
        <v>2</v>
      </c>
      <c r="O3" s="1" t="s">
        <v>2</v>
      </c>
      <c r="P3" s="3"/>
      <c r="Q3" s="27" t="str">
        <f>$A$3</f>
        <v>--</v>
      </c>
      <c r="R3" s="10" t="s">
        <v>2</v>
      </c>
      <c r="S3" s="10" t="s">
        <v>2</v>
      </c>
      <c r="T3" s="10" t="s">
        <v>2</v>
      </c>
      <c r="U3" s="10" t="s">
        <v>2</v>
      </c>
      <c r="V3" s="10" t="s">
        <v>2</v>
      </c>
      <c r="W3" s="10" t="s">
        <v>2</v>
      </c>
      <c r="X3" s="10" t="s">
        <v>2</v>
      </c>
      <c r="Y3" s="10" t="s">
        <v>2</v>
      </c>
      <c r="Z3" s="11" t="s">
        <v>2</v>
      </c>
      <c r="AA3" s="11" t="s">
        <v>2</v>
      </c>
      <c r="AB3" s="11" t="s">
        <v>2</v>
      </c>
      <c r="AC3" s="11" t="s">
        <v>2</v>
      </c>
      <c r="AD3" s="11" t="s">
        <v>2</v>
      </c>
      <c r="AE3" s="11" t="s">
        <v>2</v>
      </c>
      <c r="AF3" s="3"/>
      <c r="AG3" s="3"/>
      <c r="AH3" s="3"/>
      <c r="AI3" s="3"/>
      <c r="AJ3" s="3"/>
      <c r="AK3" s="3"/>
      <c r="AL3" s="3"/>
      <c r="AM3" s="3"/>
      <c r="AN3" s="3"/>
      <c r="AO3" s="3"/>
      <c r="AP3" s="3"/>
      <c r="AQ3" s="3"/>
      <c r="AR3" s="3"/>
      <c r="AS3" s="3"/>
      <c r="AT3" s="3"/>
      <c r="AU3" s="3"/>
      <c r="AV3" s="3"/>
      <c r="AW3" s="3"/>
      <c r="AX3" s="3"/>
      <c r="AY3" s="3"/>
      <c r="AZ3" s="3"/>
      <c r="BA3" s="3"/>
      <c r="BB3" s="3"/>
      <c r="BC3" s="3"/>
      <c r="BD3" s="3"/>
      <c r="BE3" s="3"/>
      <c r="BF3" s="3"/>
    </row>
    <row r="4" spans="1:58" ht="132" customHeight="1">
      <c r="A4" s="12" t="s">
        <v>72</v>
      </c>
      <c r="B4" s="16" t="s">
        <v>20</v>
      </c>
      <c r="C4" s="16" t="s">
        <v>28</v>
      </c>
      <c r="D4" s="16" t="s">
        <v>29</v>
      </c>
      <c r="E4" s="13" t="s">
        <v>2</v>
      </c>
      <c r="F4" s="13" t="s">
        <v>2</v>
      </c>
      <c r="G4" s="13" t="s">
        <v>2</v>
      </c>
      <c r="H4" s="13" t="s">
        <v>2</v>
      </c>
      <c r="I4" s="16" t="s">
        <v>30</v>
      </c>
      <c r="J4" s="16" t="s">
        <v>60</v>
      </c>
      <c r="K4" s="13" t="s">
        <v>2</v>
      </c>
      <c r="L4" s="16" t="s">
        <v>32</v>
      </c>
      <c r="M4" s="16" t="s">
        <v>41</v>
      </c>
      <c r="N4" s="16" t="s">
        <v>33</v>
      </c>
      <c r="O4" s="16" t="s">
        <v>34</v>
      </c>
      <c r="P4" s="3"/>
      <c r="Q4" s="25" t="str">
        <f>$A$4</f>
        <v>Capital Market Intermediaries</v>
      </c>
      <c r="R4" s="22" t="s">
        <v>59</v>
      </c>
      <c r="S4" s="89" t="s">
        <v>196</v>
      </c>
      <c r="T4" s="23" t="s">
        <v>2</v>
      </c>
      <c r="U4" s="23" t="s">
        <v>2</v>
      </c>
      <c r="V4" s="23" t="s">
        <v>2</v>
      </c>
      <c r="W4" s="23" t="s">
        <v>2</v>
      </c>
      <c r="X4" s="23" t="s">
        <v>2</v>
      </c>
      <c r="Y4" s="23" t="s">
        <v>2</v>
      </c>
      <c r="Z4" s="23" t="s">
        <v>2</v>
      </c>
      <c r="AA4" s="23" t="s">
        <v>2</v>
      </c>
      <c r="AB4" s="23" t="s">
        <v>21</v>
      </c>
      <c r="AC4" s="22" t="s">
        <v>24</v>
      </c>
      <c r="AD4" s="23" t="s">
        <v>2</v>
      </c>
      <c r="AE4" s="23" t="s">
        <v>2</v>
      </c>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ht="147" customHeight="1">
      <c r="A5" s="12" t="s">
        <v>73</v>
      </c>
      <c r="B5" s="16" t="s">
        <v>20</v>
      </c>
      <c r="C5" s="16" t="s">
        <v>28</v>
      </c>
      <c r="D5" s="16" t="s">
        <v>29</v>
      </c>
      <c r="E5" s="16" t="s">
        <v>37</v>
      </c>
      <c r="F5" s="16" t="s">
        <v>38</v>
      </c>
      <c r="G5" s="16" t="s">
        <v>43</v>
      </c>
      <c r="H5" s="16" t="s">
        <v>44</v>
      </c>
      <c r="I5" s="16" t="s">
        <v>30</v>
      </c>
      <c r="J5" s="16" t="s">
        <v>40</v>
      </c>
      <c r="K5" s="16" t="s">
        <v>31</v>
      </c>
      <c r="L5" s="16" t="s">
        <v>32</v>
      </c>
      <c r="M5" s="16" t="s">
        <v>41</v>
      </c>
      <c r="N5" s="16" t="s">
        <v>33</v>
      </c>
      <c r="O5" s="16" t="s">
        <v>34</v>
      </c>
      <c r="P5" s="3"/>
      <c r="Q5" s="26" t="str">
        <f>$A$5</f>
        <v>Overall Coordinator</v>
      </c>
      <c r="R5" s="22" t="s">
        <v>59</v>
      </c>
      <c r="S5" s="23" t="str">
        <f>S4</f>
        <v>书面委任记录需保存合理记录显示确认委任是在内部过会之后。</v>
      </c>
      <c r="T5" s="23" t="s">
        <v>2</v>
      </c>
      <c r="U5" s="23" t="s">
        <v>2</v>
      </c>
      <c r="V5" s="23" t="s">
        <v>2</v>
      </c>
      <c r="W5" s="23" t="s">
        <v>2</v>
      </c>
      <c r="X5" s="23" t="s">
        <v>2</v>
      </c>
      <c r="Y5" s="23" t="s">
        <v>2</v>
      </c>
      <c r="Z5" s="23" t="s">
        <v>2</v>
      </c>
      <c r="AA5" s="23" t="s">
        <v>2</v>
      </c>
      <c r="AB5" s="23" t="s">
        <v>21</v>
      </c>
      <c r="AC5" s="22" t="s">
        <v>24</v>
      </c>
      <c r="AD5" s="23" t="s">
        <v>2</v>
      </c>
      <c r="AE5" s="23" t="s">
        <v>2</v>
      </c>
      <c r="AF5" s="3"/>
      <c r="AG5" s="3"/>
      <c r="AH5" s="3"/>
      <c r="AI5" s="3"/>
      <c r="AJ5" s="3"/>
      <c r="AK5" s="3"/>
      <c r="AL5" s="3"/>
      <c r="AM5" s="3"/>
      <c r="AN5" s="3"/>
      <c r="AO5" s="3"/>
      <c r="AP5" s="3"/>
      <c r="AQ5" s="3"/>
      <c r="AR5" s="3"/>
      <c r="AS5" s="3"/>
      <c r="AT5" s="3"/>
      <c r="AU5" s="3"/>
      <c r="AV5" s="3"/>
      <c r="AW5" s="3"/>
      <c r="AX5" s="3"/>
      <c r="AY5" s="3"/>
      <c r="AZ5" s="3"/>
      <c r="BA5" s="3"/>
      <c r="BB5" s="3"/>
      <c r="BC5" s="3"/>
      <c r="BD5" s="3"/>
      <c r="BE5" s="3"/>
      <c r="BF5" s="3"/>
    </row>
    <row r="6" spans="1:58" ht="15">
      <c r="A6" s="17" t="s">
        <v>13</v>
      </c>
      <c r="B6" s="18" t="s">
        <v>15</v>
      </c>
      <c r="C6" s="18" t="s">
        <v>15</v>
      </c>
      <c r="D6" s="18" t="s">
        <v>15</v>
      </c>
      <c r="E6" s="18" t="s">
        <v>15</v>
      </c>
      <c r="F6" s="18" t="s">
        <v>15</v>
      </c>
      <c r="G6" s="18" t="s">
        <v>15</v>
      </c>
      <c r="H6" s="18" t="s">
        <v>15</v>
      </c>
      <c r="I6" s="18" t="s">
        <v>15</v>
      </c>
      <c r="J6" s="18" t="s">
        <v>15</v>
      </c>
      <c r="K6" s="18" t="s">
        <v>15</v>
      </c>
      <c r="L6" s="18" t="s">
        <v>15</v>
      </c>
      <c r="M6" s="18" t="s">
        <v>14</v>
      </c>
      <c r="N6" s="18" t="s">
        <v>15</v>
      </c>
      <c r="O6" s="18" t="s">
        <v>15</v>
      </c>
      <c r="P6" s="3"/>
      <c r="Q6" s="4"/>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r="7" spans="1:58">
      <c r="A7" s="4"/>
      <c r="B7" s="3"/>
      <c r="C7" s="3"/>
      <c r="D7" s="3"/>
      <c r="E7" s="3"/>
      <c r="F7" s="3"/>
      <c r="G7" s="3"/>
      <c r="H7" s="3"/>
      <c r="I7" s="3"/>
      <c r="J7" s="3"/>
      <c r="K7" s="3"/>
      <c r="L7" s="3"/>
      <c r="M7" s="3"/>
      <c r="N7" s="3"/>
      <c r="O7" s="3"/>
      <c r="P7" s="3"/>
      <c r="Q7" s="4"/>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r="8" spans="1:58">
      <c r="A8" s="4"/>
      <c r="B8" s="3"/>
      <c r="C8" s="3"/>
      <c r="D8" s="3"/>
      <c r="E8" s="3"/>
      <c r="F8" s="3"/>
      <c r="G8" s="3"/>
      <c r="H8" s="3"/>
      <c r="I8" s="3"/>
      <c r="J8" s="3"/>
      <c r="K8" s="3"/>
      <c r="L8" s="3"/>
      <c r="M8" s="3"/>
      <c r="N8" s="3"/>
      <c r="O8" s="3"/>
      <c r="P8" s="3"/>
      <c r="Q8" s="4"/>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r="9" spans="1:58" ht="15">
      <c r="A9" s="4"/>
      <c r="B9" s="19" t="s">
        <v>16</v>
      </c>
      <c r="C9" s="19" t="s">
        <v>16</v>
      </c>
      <c r="D9" s="19" t="s">
        <v>16</v>
      </c>
      <c r="E9" s="19" t="s">
        <v>16</v>
      </c>
      <c r="F9" s="19" t="s">
        <v>16</v>
      </c>
      <c r="G9" s="18"/>
      <c r="H9" s="18"/>
      <c r="I9" s="18"/>
      <c r="J9" s="18"/>
      <c r="K9" s="18"/>
      <c r="P9" s="3"/>
      <c r="Q9" s="17" t="s">
        <v>45</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r="10" spans="1:58" ht="43.5">
      <c r="A10" s="4"/>
      <c r="B10" s="3" t="s">
        <v>6</v>
      </c>
      <c r="C10" s="3" t="s">
        <v>39</v>
      </c>
      <c r="D10" s="3" t="s">
        <v>18</v>
      </c>
      <c r="E10" s="3" t="s">
        <v>19</v>
      </c>
      <c r="F10" s="3" t="s">
        <v>23</v>
      </c>
      <c r="G10" s="3"/>
      <c r="H10" s="21"/>
      <c r="I10" s="3"/>
      <c r="J10" s="3"/>
      <c r="K10" s="3"/>
      <c r="P10" s="3"/>
      <c r="Q10" s="8" t="s">
        <v>26</v>
      </c>
      <c r="R10" s="9">
        <v>2</v>
      </c>
      <c r="S10" s="9">
        <v>3</v>
      </c>
      <c r="T10" s="9">
        <v>4</v>
      </c>
      <c r="U10" s="9">
        <v>5</v>
      </c>
      <c r="V10" s="9">
        <v>6</v>
      </c>
      <c r="W10" s="9">
        <v>7</v>
      </c>
      <c r="X10" s="9">
        <v>8</v>
      </c>
      <c r="Y10" s="9">
        <v>9</v>
      </c>
      <c r="Z10" s="9">
        <v>10</v>
      </c>
      <c r="AA10" s="9">
        <v>11</v>
      </c>
      <c r="AB10" s="9">
        <v>12</v>
      </c>
      <c r="AC10" s="9">
        <v>13</v>
      </c>
      <c r="AD10" s="9">
        <v>14</v>
      </c>
      <c r="AE10" s="9">
        <v>15</v>
      </c>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row>
    <row r="11" spans="1:58">
      <c r="A11" s="4"/>
      <c r="B11" s="3" t="s">
        <v>7</v>
      </c>
      <c r="C11" s="3" t="s">
        <v>7</v>
      </c>
      <c r="D11" s="3" t="s">
        <v>7</v>
      </c>
      <c r="E11" s="3" t="s">
        <v>7</v>
      </c>
      <c r="F11" s="3" t="s">
        <v>7</v>
      </c>
      <c r="G11" s="3"/>
      <c r="H11" s="3"/>
      <c r="I11" s="3"/>
      <c r="J11" s="3"/>
      <c r="K11" s="3"/>
      <c r="P11" s="3"/>
      <c r="Q11" s="27" t="str">
        <f>$A$3</f>
        <v>--</v>
      </c>
      <c r="R11" s="10" t="s">
        <v>2</v>
      </c>
      <c r="S11" s="10" t="s">
        <v>2</v>
      </c>
      <c r="T11" s="10" t="s">
        <v>2</v>
      </c>
      <c r="U11" s="10" t="s">
        <v>2</v>
      </c>
      <c r="V11" s="10" t="s">
        <v>2</v>
      </c>
      <c r="W11" s="10" t="s">
        <v>2</v>
      </c>
      <c r="X11" s="10" t="s">
        <v>2</v>
      </c>
      <c r="Y11" s="10" t="s">
        <v>2</v>
      </c>
      <c r="Z11" s="11" t="s">
        <v>2</v>
      </c>
      <c r="AA11" s="11" t="s">
        <v>2</v>
      </c>
      <c r="AB11" s="11" t="s">
        <v>2</v>
      </c>
      <c r="AC11" s="11" t="s">
        <v>2</v>
      </c>
      <c r="AD11" s="11" t="s">
        <v>2</v>
      </c>
      <c r="AE11" s="11" t="s">
        <v>2</v>
      </c>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r="12" spans="1:58" ht="15">
      <c r="A12" s="4"/>
      <c r="B12" s="21" t="s">
        <v>17</v>
      </c>
      <c r="C12" s="21" t="s">
        <v>17</v>
      </c>
      <c r="D12" s="21" t="s">
        <v>17</v>
      </c>
      <c r="E12" s="21" t="s">
        <v>17</v>
      </c>
      <c r="F12" s="21" t="s">
        <v>17</v>
      </c>
      <c r="G12" s="21"/>
      <c r="H12" s="21"/>
      <c r="I12" s="21"/>
      <c r="J12" s="21"/>
      <c r="K12" s="21"/>
      <c r="P12" s="3"/>
      <c r="Q12" s="25" t="str">
        <f>$A$4</f>
        <v>Capital Market Intermediaries</v>
      </c>
      <c r="R12" s="22" t="s">
        <v>15</v>
      </c>
      <c r="S12" s="22" t="s">
        <v>15</v>
      </c>
      <c r="T12" s="22" t="s">
        <v>15</v>
      </c>
      <c r="U12" s="23" t="s">
        <v>2</v>
      </c>
      <c r="V12" s="23" t="s">
        <v>2</v>
      </c>
      <c r="W12" s="23" t="s">
        <v>2</v>
      </c>
      <c r="X12" s="23" t="s">
        <v>2</v>
      </c>
      <c r="Y12" s="22" t="s">
        <v>15</v>
      </c>
      <c r="Z12" s="22" t="s">
        <v>15</v>
      </c>
      <c r="AA12" s="23" t="s">
        <v>2</v>
      </c>
      <c r="AB12" s="22" t="s">
        <v>15</v>
      </c>
      <c r="AC12" s="22" t="s">
        <v>14</v>
      </c>
      <c r="AD12" s="22" t="s">
        <v>15</v>
      </c>
      <c r="AE12" s="22" t="s">
        <v>15</v>
      </c>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r="13" spans="1:58" ht="15">
      <c r="A13" s="4" t="s">
        <v>73</v>
      </c>
      <c r="B13" s="3" t="s">
        <v>3</v>
      </c>
      <c r="C13" s="3" t="s">
        <v>3</v>
      </c>
      <c r="D13" s="3" t="s">
        <v>3</v>
      </c>
      <c r="E13" s="3" t="s">
        <v>3</v>
      </c>
      <c r="F13" s="3" t="s">
        <v>3</v>
      </c>
      <c r="G13" s="3"/>
      <c r="H13" s="3"/>
      <c r="I13" s="3"/>
      <c r="J13" s="3"/>
      <c r="K13" s="3"/>
      <c r="P13" s="3"/>
      <c r="Q13" s="26" t="str">
        <f>$A$5</f>
        <v>Overall Coordinator</v>
      </c>
      <c r="R13" s="22" t="s">
        <v>15</v>
      </c>
      <c r="S13" s="22" t="s">
        <v>15</v>
      </c>
      <c r="T13" s="22" t="s">
        <v>15</v>
      </c>
      <c r="U13" s="22" t="s">
        <v>15</v>
      </c>
      <c r="V13" s="22" t="s">
        <v>15</v>
      </c>
      <c r="W13" s="22" t="s">
        <v>15</v>
      </c>
      <c r="X13" s="22" t="s">
        <v>15</v>
      </c>
      <c r="Y13" s="22" t="s">
        <v>15</v>
      </c>
      <c r="Z13" s="22" t="s">
        <v>15</v>
      </c>
      <c r="AA13" s="22" t="s">
        <v>15</v>
      </c>
      <c r="AB13" s="22" t="s">
        <v>15</v>
      </c>
      <c r="AC13" s="22" t="s">
        <v>14</v>
      </c>
      <c r="AD13" s="22" t="s">
        <v>15</v>
      </c>
      <c r="AE13" s="22" t="s">
        <v>15</v>
      </c>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r="14" spans="1:58" ht="28.5">
      <c r="A14" s="4" t="s">
        <v>72</v>
      </c>
      <c r="B14" s="3"/>
      <c r="C14" s="3"/>
      <c r="D14" s="3"/>
      <c r="E14" s="3"/>
      <c r="G14" s="3"/>
      <c r="H14" s="3"/>
      <c r="I14" s="3"/>
      <c r="J14" s="3"/>
      <c r="K14" s="3"/>
      <c r="P14" s="3"/>
      <c r="Q14" s="4"/>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row>
    <row r="15" spans="1:58">
      <c r="A15" s="4"/>
      <c r="B15" s="20"/>
      <c r="C15" s="20"/>
      <c r="E15" s="3"/>
      <c r="G15" s="20"/>
      <c r="H15" s="20"/>
      <c r="I15" s="20"/>
      <c r="J15" s="20"/>
      <c r="K15" s="20"/>
      <c r="P15" s="3"/>
      <c r="Q15" s="4"/>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r="16" spans="1:58" ht="21" customHeight="1">
      <c r="A16" s="4"/>
      <c r="B16" t="s">
        <v>75</v>
      </c>
      <c r="C16" s="28" t="s">
        <v>228</v>
      </c>
      <c r="D16" s="28" t="s">
        <v>77</v>
      </c>
      <c r="E16" s="28" t="s">
        <v>74</v>
      </c>
      <c r="G16" s="3" t="s">
        <v>89</v>
      </c>
      <c r="H16" s="3"/>
      <c r="I16" s="3"/>
      <c r="J16" s="3"/>
      <c r="K16" s="3"/>
      <c r="P16" s="3"/>
      <c r="Q16" s="17" t="s">
        <v>42</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r="17" spans="1:58" ht="24" customHeight="1">
      <c r="B17" s="29" t="s">
        <v>6</v>
      </c>
      <c r="C17" s="29" t="s">
        <v>78</v>
      </c>
      <c r="D17" s="28" t="s">
        <v>6</v>
      </c>
      <c r="E17" s="28" t="s">
        <v>6</v>
      </c>
      <c r="G17" s="28" t="s">
        <v>6</v>
      </c>
      <c r="H17" s="3"/>
      <c r="I17" s="3"/>
      <c r="J17" s="3"/>
      <c r="K17" s="3"/>
      <c r="P17" s="3"/>
      <c r="Q17" s="8" t="s">
        <v>26</v>
      </c>
      <c r="R17" s="9">
        <v>2</v>
      </c>
      <c r="S17" s="9">
        <v>3</v>
      </c>
      <c r="T17" s="9">
        <v>4</v>
      </c>
      <c r="U17" s="9">
        <v>5</v>
      </c>
      <c r="V17" s="9">
        <v>6</v>
      </c>
      <c r="W17" s="9">
        <v>7</v>
      </c>
      <c r="X17" s="9">
        <v>8</v>
      </c>
      <c r="Y17" s="9">
        <v>9</v>
      </c>
      <c r="Z17" s="9">
        <v>10</v>
      </c>
      <c r="AA17" s="9">
        <v>11</v>
      </c>
      <c r="AB17" s="9">
        <v>12</v>
      </c>
      <c r="AC17" s="9">
        <v>13</v>
      </c>
      <c r="AD17" s="9">
        <v>14</v>
      </c>
      <c r="AE17" s="9">
        <v>15</v>
      </c>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row>
    <row r="18" spans="1:58" ht="21" customHeight="1">
      <c r="A18" s="4"/>
      <c r="B18" s="3"/>
      <c r="C18" s="3"/>
      <c r="D18" s="28" t="s">
        <v>90</v>
      </c>
      <c r="E18" s="31" t="s">
        <v>80</v>
      </c>
      <c r="G18" s="3" t="s">
        <v>87</v>
      </c>
      <c r="H18" s="3"/>
      <c r="I18" s="3"/>
      <c r="J18" s="3"/>
      <c r="K18" s="3"/>
      <c r="P18" s="3"/>
      <c r="Q18" s="27" t="str">
        <f>$A$3</f>
        <v>--</v>
      </c>
      <c r="R18" s="10" t="s">
        <v>2</v>
      </c>
      <c r="S18" s="10" t="s">
        <v>2</v>
      </c>
      <c r="T18" s="10" t="s">
        <v>2</v>
      </c>
      <c r="U18" s="10" t="s">
        <v>2</v>
      </c>
      <c r="V18" s="10" t="s">
        <v>2</v>
      </c>
      <c r="W18" s="10" t="s">
        <v>2</v>
      </c>
      <c r="X18" s="10" t="s">
        <v>2</v>
      </c>
      <c r="Y18" s="10" t="s">
        <v>2</v>
      </c>
      <c r="Z18" s="11" t="s">
        <v>2</v>
      </c>
      <c r="AA18" s="11" t="s">
        <v>2</v>
      </c>
      <c r="AB18" s="11" t="s">
        <v>2</v>
      </c>
      <c r="AC18" s="11" t="s">
        <v>2</v>
      </c>
      <c r="AD18" s="11" t="s">
        <v>2</v>
      </c>
      <c r="AE18" s="11" t="s">
        <v>2</v>
      </c>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r="19" spans="1:58" ht="15">
      <c r="A19" s="4"/>
      <c r="B19" s="3"/>
      <c r="C19" s="3"/>
      <c r="D19" s="28" t="s">
        <v>1</v>
      </c>
      <c r="E19" s="3"/>
      <c r="G19" s="3" t="s">
        <v>88</v>
      </c>
      <c r="H19" s="3"/>
      <c r="I19" s="3"/>
      <c r="J19" s="3"/>
      <c r="K19" s="3"/>
      <c r="L19" s="3"/>
      <c r="M19" s="3"/>
      <c r="N19" s="3"/>
      <c r="O19" s="3"/>
      <c r="P19" s="3"/>
      <c r="Q19" s="25" t="str">
        <f>$A$4</f>
        <v>Capital Market Intermediaries</v>
      </c>
      <c r="R19" s="22" t="s">
        <v>46</v>
      </c>
      <c r="S19" s="22" t="s">
        <v>50</v>
      </c>
      <c r="T19" s="22" t="s">
        <v>51</v>
      </c>
      <c r="U19" s="23" t="s">
        <v>2</v>
      </c>
      <c r="V19" s="23" t="s">
        <v>2</v>
      </c>
      <c r="W19" s="23" t="s">
        <v>2</v>
      </c>
      <c r="X19" s="23" t="s">
        <v>2</v>
      </c>
      <c r="Y19" s="22" t="s">
        <v>49</v>
      </c>
      <c r="Z19" s="22" t="s">
        <v>48</v>
      </c>
      <c r="AA19" s="23" t="s">
        <v>2</v>
      </c>
      <c r="AB19" s="22" t="s">
        <v>46</v>
      </c>
      <c r="AC19" s="22" t="s">
        <v>47</v>
      </c>
      <c r="AD19" s="22" t="s">
        <v>48</v>
      </c>
      <c r="AE19" s="22" t="s">
        <v>52</v>
      </c>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r="20" spans="1:58" ht="15">
      <c r="A20" s="4"/>
      <c r="B20" s="14" t="s">
        <v>11</v>
      </c>
      <c r="C20" s="3"/>
      <c r="D20" s="28" t="s">
        <v>10</v>
      </c>
      <c r="E20" s="3"/>
      <c r="F20" s="3"/>
      <c r="G20" s="3"/>
      <c r="H20" s="3"/>
      <c r="I20" s="3"/>
      <c r="J20" s="3"/>
      <c r="K20" s="3"/>
      <c r="L20" s="3"/>
      <c r="M20" s="3"/>
      <c r="N20" s="3"/>
      <c r="O20" s="3"/>
      <c r="P20" s="3"/>
      <c r="Q20" s="26" t="str">
        <f>$A$5</f>
        <v>Overall Coordinator</v>
      </c>
      <c r="R20" s="22" t="s">
        <v>46</v>
      </c>
      <c r="S20" s="22" t="s">
        <v>55</v>
      </c>
      <c r="T20" s="22" t="s">
        <v>51</v>
      </c>
      <c r="U20" s="23" t="s">
        <v>54</v>
      </c>
      <c r="V20" s="23" t="s">
        <v>57</v>
      </c>
      <c r="W20" s="23" t="s">
        <v>56</v>
      </c>
      <c r="X20" s="23" t="s">
        <v>58</v>
      </c>
      <c r="Y20" s="22" t="s">
        <v>49</v>
      </c>
      <c r="Z20" s="22" t="s">
        <v>48</v>
      </c>
      <c r="AA20" s="23" t="s">
        <v>53</v>
      </c>
      <c r="AB20" s="22" t="s">
        <v>46</v>
      </c>
      <c r="AC20" s="22" t="s">
        <v>47</v>
      </c>
      <c r="AD20" s="22" t="s">
        <v>48</v>
      </c>
      <c r="AE20" s="22" t="s">
        <v>52</v>
      </c>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r="21" spans="1:58">
      <c r="A21" s="4"/>
      <c r="B21" s="15">
        <v>44562</v>
      </c>
      <c r="C21" s="15"/>
      <c r="D21" s="15"/>
      <c r="E21" s="15"/>
      <c r="F21" s="15"/>
      <c r="G21" s="3"/>
      <c r="H21" s="15"/>
      <c r="I21" s="15"/>
      <c r="J21" s="15"/>
      <c r="K21" s="15"/>
      <c r="L21" s="15"/>
      <c r="M21" s="3"/>
      <c r="N21" s="3"/>
      <c r="P21" s="3"/>
      <c r="Q21" s="4"/>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row>
    <row r="22" spans="1:58">
      <c r="A22" s="4"/>
      <c r="B22" s="15">
        <v>44593</v>
      </c>
      <c r="C22" s="15"/>
      <c r="D22" s="15"/>
      <c r="E22" s="15"/>
      <c r="F22" s="15"/>
      <c r="G22" s="15"/>
      <c r="H22" s="15"/>
      <c r="I22" s="15"/>
      <c r="J22" s="15"/>
      <c r="K22" s="15"/>
      <c r="L22" s="15"/>
      <c r="M22" s="3"/>
      <c r="N22" s="3"/>
      <c r="P22" s="3"/>
      <c r="Q22" s="4"/>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r="23" spans="1:58">
      <c r="A23" s="4"/>
      <c r="B23" s="15">
        <v>44594</v>
      </c>
      <c r="C23" s="15"/>
      <c r="D23" s="15"/>
      <c r="E23" s="15"/>
      <c r="F23" s="15"/>
      <c r="G23" s="15"/>
      <c r="H23" s="15"/>
      <c r="I23" s="15"/>
      <c r="J23" s="15"/>
      <c r="K23" s="15"/>
      <c r="L23" s="15"/>
      <c r="M23" s="3"/>
      <c r="N23" s="3"/>
      <c r="P23" s="3"/>
      <c r="Q23" s="4"/>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row>
    <row r="24" spans="1:58">
      <c r="A24" s="4"/>
      <c r="B24" s="15">
        <v>44595</v>
      </c>
      <c r="C24" s="15"/>
      <c r="D24" s="15"/>
      <c r="E24" s="15"/>
      <c r="F24" s="15"/>
      <c r="G24" s="15"/>
      <c r="H24" s="15"/>
      <c r="I24" s="15"/>
      <c r="J24" s="15"/>
      <c r="K24" s="15"/>
      <c r="L24" s="15"/>
      <c r="M24" s="3"/>
      <c r="N24" s="3"/>
      <c r="P24" s="3"/>
      <c r="Q24" s="4"/>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r="25" spans="1:58">
      <c r="A25" s="4"/>
      <c r="B25" s="15">
        <v>44656</v>
      </c>
      <c r="C25" s="15"/>
      <c r="D25" s="15"/>
      <c r="E25" s="15"/>
      <c r="F25" s="15"/>
      <c r="G25" s="15"/>
      <c r="H25" s="15"/>
      <c r="I25" s="15"/>
      <c r="J25" s="15"/>
      <c r="K25" s="15"/>
      <c r="L25" s="15"/>
      <c r="M25" s="3"/>
      <c r="N25" s="3"/>
      <c r="P25" s="3"/>
      <c r="Q25" s="4"/>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r="26" spans="1:58">
      <c r="A26" s="4"/>
      <c r="B26" s="15">
        <v>44666</v>
      </c>
      <c r="C26" s="15"/>
      <c r="D26" s="15"/>
      <c r="E26" s="15"/>
      <c r="F26" s="15"/>
      <c r="G26" s="15"/>
      <c r="H26" s="15"/>
      <c r="I26" s="15"/>
      <c r="J26" s="15"/>
      <c r="K26" s="15"/>
      <c r="L26" s="15"/>
      <c r="M26" s="3"/>
      <c r="N26" s="3"/>
      <c r="P26" s="3"/>
      <c r="Q26" s="4"/>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r="27" spans="1:58">
      <c r="A27" s="4"/>
      <c r="B27" s="15">
        <v>44667</v>
      </c>
      <c r="C27" s="15"/>
      <c r="D27" s="15"/>
      <c r="E27" s="15"/>
      <c r="F27" s="15"/>
      <c r="G27" s="15"/>
      <c r="H27" s="15"/>
      <c r="I27" s="15"/>
      <c r="J27" s="15"/>
      <c r="K27" s="15"/>
      <c r="L27" s="15"/>
      <c r="M27" s="3"/>
      <c r="N27" s="3"/>
      <c r="P27" s="3"/>
      <c r="Q27" s="4"/>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r="28" spans="1:58">
      <c r="A28" s="4"/>
      <c r="B28" s="15">
        <v>44669</v>
      </c>
      <c r="C28" s="15"/>
      <c r="D28" s="15"/>
      <c r="E28" s="15"/>
      <c r="F28" s="15"/>
      <c r="G28" s="15"/>
      <c r="H28" s="15"/>
      <c r="I28" s="15"/>
      <c r="J28" s="15"/>
      <c r="K28" s="15"/>
      <c r="L28" s="15"/>
      <c r="M28" s="3"/>
      <c r="N28" s="3"/>
      <c r="P28" s="3"/>
      <c r="Q28" s="4"/>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r="29" spans="1:58">
      <c r="A29" s="4"/>
      <c r="B29" s="15">
        <v>44682</v>
      </c>
      <c r="C29" s="15"/>
      <c r="D29" s="15"/>
      <c r="E29" s="15"/>
      <c r="F29" s="15"/>
      <c r="G29" s="15"/>
      <c r="H29" s="15"/>
      <c r="I29" s="15"/>
      <c r="J29" s="15"/>
      <c r="K29" s="15"/>
      <c r="L29" s="15"/>
      <c r="M29" s="3"/>
      <c r="N29" s="3"/>
      <c r="P29" s="3"/>
      <c r="Q29" s="4"/>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r="30" spans="1:58">
      <c r="A30" s="4"/>
      <c r="B30" s="15">
        <v>44683</v>
      </c>
      <c r="C30" s="15"/>
      <c r="D30" s="15"/>
      <c r="E30" s="15"/>
      <c r="F30" s="15"/>
      <c r="G30" s="15"/>
      <c r="H30" s="15"/>
      <c r="I30" s="15"/>
      <c r="J30" s="15"/>
      <c r="K30" s="15"/>
      <c r="L30" s="15"/>
      <c r="M30" s="3"/>
      <c r="N30" s="3"/>
      <c r="P30" s="3"/>
      <c r="Q30" s="4"/>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r="31" spans="1:58">
      <c r="A31" s="4"/>
      <c r="B31" s="15">
        <v>44689</v>
      </c>
      <c r="C31" s="15"/>
      <c r="D31" s="15"/>
      <c r="E31" s="15"/>
      <c r="F31" s="15"/>
      <c r="G31" s="15"/>
      <c r="H31" s="15"/>
      <c r="I31" s="15"/>
      <c r="J31" s="15"/>
      <c r="K31" s="15"/>
      <c r="L31" s="15"/>
      <c r="M31" s="3"/>
      <c r="N31" s="3"/>
      <c r="O31" s="3"/>
      <c r="P31" s="3"/>
      <c r="Q31" s="4"/>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row>
    <row r="32" spans="1:58">
      <c r="A32" s="4"/>
      <c r="B32" s="15">
        <v>44690</v>
      </c>
      <c r="C32" s="15"/>
      <c r="D32" s="15"/>
      <c r="E32" s="15"/>
      <c r="F32" s="15"/>
      <c r="G32" s="15"/>
      <c r="H32" s="15"/>
      <c r="I32" s="15"/>
      <c r="J32" s="15"/>
      <c r="K32" s="15"/>
      <c r="L32" s="15"/>
      <c r="M32" s="3"/>
      <c r="N32" s="3"/>
      <c r="O32" s="3"/>
      <c r="P32" s="3"/>
      <c r="Q32" s="4"/>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row>
    <row r="33" spans="1:58">
      <c r="A33" s="4"/>
      <c r="B33" s="15">
        <v>44715</v>
      </c>
      <c r="C33" s="15"/>
      <c r="D33" s="15"/>
      <c r="E33" s="15"/>
      <c r="F33" s="15"/>
      <c r="G33" s="15"/>
      <c r="H33" s="15"/>
      <c r="I33" s="15"/>
      <c r="J33" s="15"/>
      <c r="K33" s="15"/>
      <c r="L33" s="15"/>
      <c r="M33" s="3"/>
      <c r="N33" s="3"/>
      <c r="O33" s="3"/>
      <c r="P33" s="3"/>
      <c r="Q33" s="4"/>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r="34" spans="1:58">
      <c r="A34" s="4"/>
      <c r="B34" s="15">
        <v>44743</v>
      </c>
      <c r="C34" s="15"/>
      <c r="D34" s="15"/>
      <c r="E34" s="15"/>
      <c r="F34" s="15"/>
      <c r="G34" s="15"/>
      <c r="H34" s="15"/>
      <c r="I34" s="15"/>
      <c r="J34" s="15"/>
      <c r="K34" s="15"/>
      <c r="L34" s="15"/>
      <c r="M34" s="3"/>
      <c r="N34" s="3"/>
      <c r="O34" s="3"/>
      <c r="P34" s="3"/>
      <c r="Q34" s="4"/>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r="35" spans="1:58">
      <c r="A35" s="4"/>
      <c r="B35" s="15">
        <v>44816</v>
      </c>
      <c r="C35" s="15"/>
      <c r="D35" s="15"/>
      <c r="E35" s="15"/>
      <c r="F35" s="15"/>
      <c r="G35" s="15"/>
      <c r="H35" s="15"/>
      <c r="I35" s="15"/>
      <c r="J35" s="15"/>
      <c r="K35" s="15"/>
      <c r="L35" s="15"/>
      <c r="M35" s="3"/>
      <c r="N35" s="3"/>
      <c r="O35" s="3"/>
      <c r="P35" s="3"/>
      <c r="Q35" s="4"/>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r="36" spans="1:58">
      <c r="A36" s="4"/>
      <c r="B36" s="15">
        <v>44835</v>
      </c>
      <c r="C36" s="15"/>
      <c r="D36" s="15"/>
      <c r="E36" s="15"/>
      <c r="F36" s="15"/>
      <c r="G36" s="15"/>
      <c r="H36" s="15"/>
      <c r="I36" s="15"/>
      <c r="J36" s="15"/>
      <c r="K36" s="15"/>
      <c r="L36" s="15"/>
      <c r="M36" s="3"/>
      <c r="N36" s="3"/>
      <c r="O36" s="3"/>
      <c r="P36" s="3"/>
      <c r="Q36" s="4"/>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r="37" spans="1:58">
      <c r="A37" s="4"/>
      <c r="B37" s="15">
        <v>44838</v>
      </c>
      <c r="C37" s="15"/>
      <c r="D37" s="15"/>
      <c r="E37" s="15"/>
      <c r="F37" s="15"/>
      <c r="G37" s="15"/>
      <c r="H37" s="15"/>
      <c r="I37" s="15"/>
      <c r="J37" s="15"/>
      <c r="K37" s="15"/>
      <c r="L37" s="15"/>
      <c r="M37" s="3"/>
      <c r="N37" s="3"/>
      <c r="O37" s="3"/>
      <c r="P37" s="3"/>
      <c r="Q37" s="4"/>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r="38" spans="1:58">
      <c r="A38" s="4"/>
      <c r="B38" s="15">
        <v>44920</v>
      </c>
      <c r="C38" s="15"/>
      <c r="D38" s="15"/>
      <c r="E38" s="15"/>
      <c r="F38" s="15"/>
      <c r="G38" s="15"/>
      <c r="H38" s="15"/>
      <c r="I38" s="15"/>
      <c r="J38" s="15"/>
      <c r="K38" s="15"/>
      <c r="L38" s="15"/>
      <c r="M38" s="3"/>
      <c r="N38" s="3"/>
      <c r="O38" s="3"/>
      <c r="P38" s="3"/>
      <c r="Q38" s="4"/>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r="39" spans="1:58">
      <c r="A39" s="4"/>
      <c r="B39" s="15">
        <v>44921</v>
      </c>
      <c r="C39" s="15"/>
      <c r="D39" s="15"/>
      <c r="E39" s="15"/>
      <c r="F39" s="15"/>
      <c r="G39" s="15"/>
      <c r="H39" s="15"/>
      <c r="I39" s="15"/>
      <c r="J39" s="15"/>
      <c r="K39" s="15"/>
      <c r="L39" s="15"/>
      <c r="M39" s="3"/>
      <c r="N39" s="3"/>
      <c r="O39" s="3"/>
      <c r="P39" s="3"/>
      <c r="Q39" s="4"/>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r="40" spans="1:58">
      <c r="A40" s="4"/>
      <c r="B40" s="15">
        <v>44922</v>
      </c>
      <c r="C40" s="15"/>
      <c r="D40" s="15"/>
      <c r="E40" s="15"/>
      <c r="F40" s="15"/>
      <c r="G40" s="15"/>
      <c r="H40" s="15"/>
      <c r="I40" s="15"/>
      <c r="J40" s="15"/>
      <c r="K40" s="15"/>
      <c r="L40" s="15"/>
      <c r="M40" s="3"/>
      <c r="N40" s="3"/>
      <c r="O40" s="3"/>
      <c r="P40" s="3"/>
      <c r="Q40" s="4"/>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r="41" spans="1:58">
      <c r="G41" s="15"/>
    </row>
  </sheetData>
  <phoneticPr fontId="2" type="noConversion"/>
  <pageMargins left="0.7" right="0.7" top="0.75" bottom="0.75" header="0.3" footer="0.3"/>
  <pageSetup paperSize="9" orientation="portrait" r:id="rId1"/>
  <tableParts count="4">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ACAC6-C9A9-491F-8971-DD4D6897C1C9}">
  <sheetPr>
    <tabColor theme="4" tint="-0.499984740745262"/>
  </sheetPr>
  <dimension ref="A1:N5"/>
  <sheetViews>
    <sheetView workbookViewId="0">
      <selection activeCell="E3" sqref="E3"/>
    </sheetView>
  </sheetViews>
  <sheetFormatPr defaultRowHeight="14.25"/>
  <cols>
    <col min="1" max="1" width="11.875" style="83" bestFit="1" customWidth="1"/>
    <col min="2" max="2" width="18.125" style="83" bestFit="1" customWidth="1"/>
    <col min="3" max="3" width="9" style="83" bestFit="1" customWidth="1"/>
    <col min="4" max="4" width="13.125" style="83" bestFit="1" customWidth="1"/>
    <col min="5" max="5" width="24.875" style="83" bestFit="1" customWidth="1"/>
    <col min="6" max="6" width="11.375" style="83" bestFit="1" customWidth="1"/>
    <col min="7" max="7" width="12.25" style="83" bestFit="1" customWidth="1"/>
    <col min="8" max="8" width="81" style="83" bestFit="1" customWidth="1"/>
    <col min="9" max="9" width="12" style="83" bestFit="1" customWidth="1"/>
    <col min="10" max="10" width="17" style="83" bestFit="1" customWidth="1"/>
    <col min="11" max="11" width="12.75" style="83" bestFit="1" customWidth="1"/>
    <col min="12" max="12" width="18.375" style="83" bestFit="1" customWidth="1"/>
    <col min="13" max="14" width="18.875" style="83" bestFit="1" customWidth="1"/>
    <col min="15" max="18" width="14.75" style="83" bestFit="1" customWidth="1"/>
    <col min="19" max="16384" width="9" style="83"/>
  </cols>
  <sheetData>
    <row r="1" spans="1:14">
      <c r="A1" s="91" t="s">
        <v>204</v>
      </c>
      <c r="B1" s="91" t="s">
        <v>63</v>
      </c>
      <c r="C1" s="91" t="s">
        <v>61</v>
      </c>
      <c r="D1" s="91" t="s">
        <v>64</v>
      </c>
      <c r="E1" s="91" t="s">
        <v>71</v>
      </c>
      <c r="F1" s="91" t="s">
        <v>187</v>
      </c>
      <c r="G1" s="91" t="s">
        <v>227</v>
      </c>
      <c r="H1" s="91" t="s">
        <v>62</v>
      </c>
      <c r="I1" s="91" t="s">
        <v>193</v>
      </c>
      <c r="J1" s="91" t="s">
        <v>92</v>
      </c>
      <c r="K1" t="s">
        <v>229</v>
      </c>
      <c r="N1" t="s">
        <v>82</v>
      </c>
    </row>
    <row r="2" spans="1:14">
      <c r="A2" s="91">
        <v>23068</v>
      </c>
      <c r="B2" s="92" t="s">
        <v>230</v>
      </c>
      <c r="C2" s="93">
        <v>45197</v>
      </c>
      <c r="D2" s="91" t="s">
        <v>10</v>
      </c>
      <c r="E2" s="91" t="s">
        <v>72</v>
      </c>
      <c r="F2" s="93">
        <v>45195</v>
      </c>
      <c r="G2" s="92" t="s">
        <v>231</v>
      </c>
      <c r="H2" s="92" t="s">
        <v>232</v>
      </c>
      <c r="I2" s="92" t="s">
        <v>195</v>
      </c>
      <c r="J2" s="93"/>
      <c r="K2" t="s">
        <v>220</v>
      </c>
      <c r="N2" s="24">
        <v>45188</v>
      </c>
    </row>
    <row r="3" spans="1:14">
      <c r="A3" s="91">
        <v>23067</v>
      </c>
      <c r="B3" s="92" t="s">
        <v>233</v>
      </c>
      <c r="C3" s="93">
        <v>45197</v>
      </c>
      <c r="D3" s="91" t="s">
        <v>10</v>
      </c>
      <c r="E3" s="91" t="s">
        <v>72</v>
      </c>
      <c r="F3" s="93">
        <v>45197</v>
      </c>
      <c r="G3" s="92" t="s">
        <v>234</v>
      </c>
      <c r="H3" s="92" t="s">
        <v>235</v>
      </c>
      <c r="I3" s="92" t="s">
        <v>195</v>
      </c>
      <c r="J3" s="93"/>
      <c r="K3" t="s">
        <v>220</v>
      </c>
    </row>
    <row r="4" spans="1:14">
      <c r="A4" s="91">
        <v>23066</v>
      </c>
      <c r="B4" s="92" t="s">
        <v>236</v>
      </c>
      <c r="C4" s="93">
        <v>45189</v>
      </c>
      <c r="D4" s="91" t="s">
        <v>10</v>
      </c>
      <c r="E4" s="91" t="s">
        <v>72</v>
      </c>
      <c r="F4" s="93">
        <v>45188</v>
      </c>
      <c r="G4" s="92" t="s">
        <v>237</v>
      </c>
      <c r="H4" s="92" t="s">
        <v>238</v>
      </c>
      <c r="I4" s="92" t="s">
        <v>194</v>
      </c>
      <c r="J4" s="93"/>
      <c r="K4" t="s">
        <v>220</v>
      </c>
    </row>
    <row r="5" spans="1:14">
      <c r="A5" s="91">
        <v>23065</v>
      </c>
      <c r="B5" s="92" t="s">
        <v>239</v>
      </c>
      <c r="C5" s="93">
        <v>45189</v>
      </c>
      <c r="D5" s="91" t="s">
        <v>10</v>
      </c>
      <c r="E5" s="91" t="s">
        <v>72</v>
      </c>
      <c r="F5" s="93">
        <v>45188</v>
      </c>
      <c r="G5" s="92" t="s">
        <v>240</v>
      </c>
      <c r="H5" s="92" t="s">
        <v>241</v>
      </c>
      <c r="I5" s="92" t="s">
        <v>194</v>
      </c>
      <c r="J5" s="93"/>
      <c r="K5" t="s">
        <v>220</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7B16EC-8336-4C03-8322-93B0AF84ED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25</vt:i4>
      </vt:variant>
    </vt:vector>
  </HeadingPairs>
  <TitlesOfParts>
    <vt:vector size="31" baseType="lpstr">
      <vt:lpstr>KYC &amp; AML</vt:lpstr>
      <vt:lpstr>Record Keeping Log</vt:lpstr>
      <vt:lpstr>updatorload</vt:lpstr>
      <vt:lpstr>KYC_Source</vt:lpstr>
      <vt:lpstr>Record_Source</vt:lpstr>
      <vt:lpstr>load</vt:lpstr>
      <vt:lpstr>BVI</vt:lpstr>
      <vt:lpstr>CN</vt:lpstr>
      <vt:lpstr>dd_ext_identity</vt:lpstr>
      <vt:lpstr>dd_holdingstrct</vt:lpstr>
      <vt:lpstr>dd_Identity</vt:lpstr>
      <vt:lpstr>dd_initials</vt:lpstr>
      <vt:lpstr>dd_materialinfo</vt:lpstr>
      <vt:lpstr>dd_status</vt:lpstr>
      <vt:lpstr>dd_tbl_bible_location</vt:lpstr>
      <vt:lpstr>dd_tbl_clientKYCstatus</vt:lpstr>
      <vt:lpstr>dd_tbl_emptystatus</vt:lpstr>
      <vt:lpstr>dd_tbl_newkyccategory</vt:lpstr>
      <vt:lpstr>dd_tbl_parent</vt:lpstr>
      <vt:lpstr>dd_todo</vt:lpstr>
      <vt:lpstr>KYC_Source!Extract</vt:lpstr>
      <vt:lpstr>GPS</vt:lpstr>
      <vt:lpstr>HK</vt:lpstr>
      <vt:lpstr>Input</vt:lpstr>
      <vt:lpstr>null</vt:lpstr>
      <vt:lpstr>PARENT</vt:lpstr>
      <vt:lpstr>PENDING</vt:lpstr>
      <vt:lpstr>'KYC &amp; AML'!Print_Area</vt:lpstr>
      <vt:lpstr>'Record Keeping Log'!Print_Area</vt:lpstr>
      <vt:lpstr>PRJNAME</vt:lpstr>
      <vt:lpstr>SDD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2023-10-18T02:39:48Z</dcterms:modified>
</cp:coreProperties>
</file>